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Книжка 2022" sheetId="1" r:id="rId1"/>
    <sheet name="Сводная по книжке 2022" sheetId="2" r:id="rId2"/>
    <sheet name="ТІТУЛ 2022" sheetId="3" r:id="rId3"/>
    <sheet name="ТІТУЛ" sheetId="4" r:id="rId4"/>
    <sheet name="порівняння 21 з 22" sheetId="5" r:id="rId5"/>
    <sheet name="порівняння П з Ф 2022" sheetId="6" r:id="rId6"/>
    <sheet name="благоустрій" sheetId="7" r:id="rId7"/>
    <sheet name="Лист2" sheetId="8" r:id="rId8"/>
    <sheet name="Лист1" sheetId="9" r:id="rId9"/>
  </sheets>
  <externalReferences>
    <externalReference r:id="rId12"/>
  </externalReferences>
  <definedNames>
    <definedName name="Excel_BuiltIn__FilterDatabase" localSheetId="0">'Книжка 2022'!$A$54:$M$307</definedName>
    <definedName name="Excel_BuiltIn_Print_Area" localSheetId="0">'Книжка 2022'!$A$1:$M$476</definedName>
    <definedName name="Excel_BuiltIn_Print_Titles" localSheetId="0">'Книжка 2022'!$52:$52</definedName>
    <definedName name="_xlnm.Print_Titles" localSheetId="0">'Книжка 2022'!$52:$52</definedName>
    <definedName name="_xlnm.Print_Area" localSheetId="0">'Книжка 2022'!$A$1:$M$476</definedName>
  </definedNames>
  <calcPr fullCalcOnLoad="1"/>
</workbook>
</file>

<file path=xl/sharedStrings.xml><?xml version="1.0" encoding="utf-8"?>
<sst xmlns="http://schemas.openxmlformats.org/spreadsheetml/2006/main" count="1135" uniqueCount="543">
  <si>
    <t>ЗАТВЕРДЖЕНО</t>
  </si>
  <si>
    <t>Рішення районної у місті ради</t>
  </si>
  <si>
    <t xml:space="preserve">  02.04.2021   №________</t>
  </si>
  <si>
    <t>ЗАХОДИ</t>
  </si>
  <si>
    <t>соціально-економічного і культурного розвитку району  на 2021 рік</t>
  </si>
  <si>
    <t>№ з/п</t>
  </si>
  <si>
    <t xml:space="preserve">Найменування об’єкта </t>
  </si>
  <si>
    <t xml:space="preserve">Орієнтовний обсяг      </t>
  </si>
  <si>
    <t>Орієнтована     вартість  робіт  тис. грн.</t>
  </si>
  <si>
    <t>Термін виконання</t>
  </si>
  <si>
    <t>Замовник робіт</t>
  </si>
  <si>
    <t>Джерело фінансування</t>
  </si>
  <si>
    <t>Відповідальні</t>
  </si>
  <si>
    <t>Освоєння коштів тис.грн.</t>
  </si>
  <si>
    <t>Освоення коштів         %</t>
  </si>
  <si>
    <t>Примітка</t>
  </si>
  <si>
    <r>
      <rPr>
        <b/>
        <i/>
        <sz val="16"/>
        <rFont val="Times New Roman"/>
        <family val="1"/>
      </rPr>
      <t>Розділ  1. Будівництво та реконструкція об</t>
    </r>
    <r>
      <rPr>
        <b/>
        <i/>
        <sz val="16"/>
        <rFont val="Arial"/>
        <family val="2"/>
      </rPr>
      <t>'</t>
    </r>
    <r>
      <rPr>
        <b/>
        <i/>
        <sz val="16"/>
        <rFont val="Times New Roman"/>
        <family val="1"/>
      </rPr>
      <t>єктів соціально-культурного призначення</t>
    </r>
  </si>
  <si>
    <t>ВСЬОГО</t>
  </si>
  <si>
    <t>державний бюджет</t>
  </si>
  <si>
    <t xml:space="preserve">обласний бюджет </t>
  </si>
  <si>
    <t>міський бюджет</t>
  </si>
  <si>
    <t xml:space="preserve">бюджет району у місті </t>
  </si>
  <si>
    <r>
      <rPr>
        <i/>
        <sz val="16"/>
        <color indexed="13"/>
        <rFont val="Times New Roman"/>
        <family val="1"/>
      </rPr>
      <t>Будівництво та реконструкція об</t>
    </r>
    <r>
      <rPr>
        <i/>
        <sz val="10"/>
        <color indexed="13"/>
        <rFont val="Arial"/>
        <family val="2"/>
      </rPr>
      <t>'</t>
    </r>
    <r>
      <rPr>
        <i/>
        <sz val="10"/>
        <color indexed="13"/>
        <rFont val="Times New Roman"/>
        <family val="1"/>
      </rPr>
      <t>єктів соціально-культурного призначення</t>
    </r>
  </si>
  <si>
    <t>інші джерела надходжень</t>
  </si>
  <si>
    <t>Реконструкція стадіону "Спартак" КПНЗ «Дитячо- юнацька спортивна школа №3» КМР</t>
  </si>
  <si>
    <t>Департамент капітального будівництва Дніпропетровської ОДА,  Департамент освіти і науки виконкому КМР</t>
  </si>
  <si>
    <t xml:space="preserve">Гонченко Н.А.                    Кріпак Т.П.                           (за згодою) </t>
  </si>
  <si>
    <t>Завершення робіт по реконструкції об'єкту</t>
  </si>
  <si>
    <t>Нове будівництво басейну за адресою: Олександра Поля, в районі буд.№32 (у т.ч. ПКД)</t>
  </si>
  <si>
    <t>2021-2023</t>
  </si>
  <si>
    <t>Департамент капітального будівництва Дніпропетровської ОДА</t>
  </si>
  <si>
    <t>Виконується заливка вертикальних стін та перекриття підвальних технічних приміщень</t>
  </si>
  <si>
    <t>Капітальний ремонт КЗШ №60 КМР (у т.ч. ПКД)</t>
  </si>
  <si>
    <t>2021-2022</t>
  </si>
  <si>
    <t xml:space="preserve">Департамент капітального будівництва Дніпропетровської ОДА </t>
  </si>
  <si>
    <t>Роботи розпочато</t>
  </si>
  <si>
    <t>Реконструкція спортмайданчика КЗШ №60 КМР (у т.ч. ПКД)</t>
  </si>
  <si>
    <t>Капітальний ремонт КЗ ДНЗ (ясла-садок) комбінованого типу №201 КМР</t>
  </si>
  <si>
    <t>Розпочато роботи по заміні комунікацій</t>
  </si>
  <si>
    <t>Капітальний ремонт будівлі КЗШ №85 (у т.ч. ПКД)</t>
  </si>
  <si>
    <t>Тривають демонтажні роботи</t>
  </si>
  <si>
    <t>Капітальний ремонт стадіону КЗШ №85 (у т.ч. ПКД)</t>
  </si>
  <si>
    <t>Капітальний ремонт Криворізького Центрально-Міського ліцею КМР</t>
  </si>
  <si>
    <t>Роботи розпочато на фасаді будівлі</t>
  </si>
  <si>
    <t>Реконструкція КЗ ДНЗ (ясла-садок) комбінованого типу №70 КМР</t>
  </si>
  <si>
    <t xml:space="preserve">Триває процедура закупівель </t>
  </si>
  <si>
    <t>Капітальний ремонт КЗ "Криворізький обласний фаховий музичний коледж" ДОР</t>
  </si>
  <si>
    <t>Реконструкція штучних покриттів аеродрому комунального підприємства "Міжнародний аеропорт "Кривий Ріг"КМР (у. т.ч. ПКД)</t>
  </si>
  <si>
    <t>Триває процедура закупівель</t>
  </si>
  <si>
    <t>Реконструкція будівель аеровокзального комплексу комунального підприємства "Міжнародний аеропорт "Кривий Ріг" (у т.ч. ПКД)</t>
  </si>
  <si>
    <t>Нове будівництво дорги від вул. Гетьманської до вул. Електроніки</t>
  </si>
  <si>
    <t>2017-2022</t>
  </si>
  <si>
    <t>Управління капітального будівництва виконкому КМР</t>
  </si>
  <si>
    <t xml:space="preserve">Логвінов С.В.                    Катькін В.Є.                     (за згодою) </t>
  </si>
  <si>
    <t>Роботи по будівництву тривають</t>
  </si>
  <si>
    <t xml:space="preserve">Капітальний ремонт приміщення виконавчого комітету Центрально-Міської районної у місті ради з виготовленням ПКД (вул. Свято-Миколаївська, 45) </t>
  </si>
  <si>
    <t xml:space="preserve">Виконком районної у місті ради </t>
  </si>
  <si>
    <t>Логвінов С.В.   Катькін В.Є.                       (за згодою)</t>
  </si>
  <si>
    <t>Нове будівництво мосту в парку ім.Юрія Гагаріна</t>
  </si>
  <si>
    <t>Управління капітального будівництва виконкому КМР, ТОВ "Фаст білд"</t>
  </si>
  <si>
    <t>Логвінов С.В.                        Катькін В.Є.                           (за згодою)</t>
  </si>
  <si>
    <t xml:space="preserve">Проведено тендерні процедури визначено підрядника робіт </t>
  </si>
  <si>
    <t xml:space="preserve">Капітальний ремонт мосту №52 через річку Інгулець на вул. Старовокзальній (Урицького) </t>
  </si>
  <si>
    <t>Департамент розвитку інфраструктури міста виконкому КМР</t>
  </si>
  <si>
    <t>Логвінов С.В.                  Карий І.О.                                 (за згодою)</t>
  </si>
  <si>
    <t>Роботи тимчасово припинено</t>
  </si>
  <si>
    <t>Будівництво нового мультіфункціонального спортивного майданчика (вул. Ньютона, 46)</t>
  </si>
  <si>
    <t>Управління молоді та спорту ОДА</t>
  </si>
  <si>
    <t>Придбання  предметів довгострокового користування в рамках реалізації проекту Громадського бюджету "Навчайтесь не зупиняючись, розвивайтесь навчаючись" в  КУ "Територіальний центр соціального обслуговування (надання соціальних послуг) у Центрально-Міському районі" КМР</t>
  </si>
  <si>
    <t>Управління праці та соціального захисту населення виконкому районної у місті ради</t>
  </si>
  <si>
    <t>Дмитрієва Л.А. Гугуєва С.В.                        (за згодою)</t>
  </si>
  <si>
    <t>Реконструкція колишнього ПК "Радуга" під торговельний комплекс на вул. Свято-Миколаївській, 44/13</t>
  </si>
  <si>
    <t>не оприлюднюється</t>
  </si>
  <si>
    <t>ФОП Мармер М.І.</t>
  </si>
  <si>
    <t>Кушнір А.Д.</t>
  </si>
  <si>
    <t>Роботи тривають</t>
  </si>
  <si>
    <t>Реконструкція колишнього ПК "Комуніст" під торговельний комплекс на вул. Старовокзальній, 26 а</t>
  </si>
  <si>
    <t>2020-2022</t>
  </si>
  <si>
    <t xml:space="preserve">Капітальний ремонт будівлі під створення культурно-просвітницького центру на  просп.Поштовий,2 </t>
  </si>
  <si>
    <t>Управління Криворізької єпархії Української провославної церкви</t>
  </si>
  <si>
    <t>Дмитрієва Л.А.</t>
  </si>
  <si>
    <t xml:space="preserve">Розділ 2.  Розвиток та підтримка підприємництва </t>
  </si>
  <si>
    <t xml:space="preserve"> </t>
  </si>
  <si>
    <t xml:space="preserve">Розвиток та підтримка підприємництва </t>
  </si>
  <si>
    <t>Відкриття нових об'єктів бізнесу:</t>
  </si>
  <si>
    <t>побутового обслуговування населення</t>
  </si>
  <si>
    <t>суб'єкти підприємницької діяльності</t>
  </si>
  <si>
    <t>Кушнір А.Д.  Горбунова А.А.</t>
  </si>
  <si>
    <t>роздрібної торгівлі</t>
  </si>
  <si>
    <t>"</t>
  </si>
  <si>
    <t>сфери відпочинку та розваг</t>
  </si>
  <si>
    <t>ресторанного господарства</t>
  </si>
  <si>
    <t>створення нових робочих місць на об'єктах бізнесу</t>
  </si>
  <si>
    <t>не                    оприлюднюється</t>
  </si>
  <si>
    <t>Благоустрій об'єктів бізнесу:</t>
  </si>
  <si>
    <r>
      <rPr>
        <sz val="16"/>
        <rFont val="Times New Roman"/>
        <family val="1"/>
      </rPr>
      <t>ремонт фасадів об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єктів бізнесу</t>
    </r>
  </si>
  <si>
    <t xml:space="preserve">Організація та проведення на території району тематичних ярмарок </t>
  </si>
  <si>
    <t>І-ІV кв. 2022</t>
  </si>
  <si>
    <t>відділ розвитку підприємництва виконкому районної у місті ради</t>
  </si>
  <si>
    <t>Залучення суб’єктів господарювання району до участі у форумах, ділових зустрічах, круглих столах</t>
  </si>
  <si>
    <t>80 осіб</t>
  </si>
  <si>
    <t>безкоштовно</t>
  </si>
  <si>
    <t xml:space="preserve"> Розділ 3.  Доступні та якісні публічні послуги</t>
  </si>
  <si>
    <t>Доступні та якісні публічні послуги</t>
  </si>
  <si>
    <r>
      <rPr>
        <sz val="16"/>
        <rFont val="Times New Roman"/>
        <family val="1"/>
      </rPr>
      <t>Надання адміністративних послуг соціального напрямку, створення та обладнання робочих місць для їх надання із застасуванням комп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ютерної програми  "Електронна система оцінки якості надання послуг"</t>
    </r>
  </si>
  <si>
    <t xml:space="preserve">у разі звернення </t>
  </si>
  <si>
    <t>Дмитрієва Л.А.  Угринович Л.В.</t>
  </si>
  <si>
    <t xml:space="preserve">Розширення сервісів Центру надання послуг виконкому районної у місті ради шляхом:         </t>
  </si>
  <si>
    <t xml:space="preserve"> -  застосування SMS-інформування заявників про результати розгляду їх заяв;</t>
  </si>
  <si>
    <t>загальний відділ виконкому районної у місті ради</t>
  </si>
  <si>
    <t>Дмитрієва Л.А.  Шаповалова О.В.</t>
  </si>
  <si>
    <t xml:space="preserve"> - удосконалення офіційного вебсайту виконкому районної у місті ради в мережі Інтернет- розробка нових модулів </t>
  </si>
  <si>
    <t>- підтримка безперебійного функціонування існуючих інформаційних систем, комунікаційних сервісів у виконкомі районної у місті ради. Розвиток системи електронного документообігу</t>
  </si>
  <si>
    <t>Висвітлення діяльності виконкому районної у місті ради у місцевих засобах масової інформації  та на офіційному вебсайті виконкому районної у місті ради</t>
  </si>
  <si>
    <t>за потребою</t>
  </si>
  <si>
    <t>організаційний відділ виконкому районної у місті ради</t>
  </si>
  <si>
    <t>Дмитрієва Л.А.  Головчук О.Г.</t>
  </si>
  <si>
    <t>Придбання засобів інформатизації та ліцензійного програмного забезпечення</t>
  </si>
  <si>
    <t>Організація прийому громадян у віддалених селищах, мікрорайонах  з використанням Мобільного офісу та кейс-адміністраторів</t>
  </si>
  <si>
    <t>згідно з графіком</t>
  </si>
  <si>
    <t>відділ реєстрації громадян виконкому  районної у місті ради</t>
  </si>
  <si>
    <t>Дмитрієва Л.А.  Скрига Т.М.</t>
  </si>
  <si>
    <t>Розділ 4.  Охорона здоров’я</t>
  </si>
  <si>
    <t xml:space="preserve"> КП «Криворізький дитячий спеціалізований лікувально-реабілітаційний центр»ДОР:</t>
  </si>
  <si>
    <t xml:space="preserve">поточний ремонт мереж водовідведення </t>
  </si>
  <si>
    <t>Департамент охорони здоров'я ОДА, КП «Криворізький дитячий спеціалізований лікувально-реабілітаційний центр»ДОР</t>
  </si>
  <si>
    <t>Кушнір А.Д.  Гриценко В.О.                 (за згодою)</t>
  </si>
  <si>
    <t>поточний ремонт даху складського приміщення</t>
  </si>
  <si>
    <r>
      <rPr>
        <sz val="16"/>
        <rFont val="Times New Roman"/>
        <family val="1"/>
      </rPr>
      <t>Департамент охорони здоров</t>
    </r>
    <r>
      <rPr>
        <sz val="16"/>
        <rFont val="Arial"/>
        <family val="2"/>
      </rPr>
      <t>'</t>
    </r>
    <r>
      <rPr>
        <sz val="16"/>
        <rFont val="Times New Roman"/>
        <family val="1"/>
      </rPr>
      <t>я ОДА, КП «Криворізький дитячий спеціалізований лікувально-реабілітаційний центр»ДОР</t>
    </r>
  </si>
  <si>
    <t>КЗ "Міжобласний центр медичної генетики і пренатальної діагностики імені П.М.Веропотвеляна" ДОР":</t>
  </si>
  <si>
    <t xml:space="preserve">поточний ремонт приміщень та заміна каналізаційного стояка </t>
  </si>
  <si>
    <t>Департамент охорони здоров'я ОДА, КЗ "Міжобласний центр медичної генетики і пренатальної діагностики імені П.М.Веропотвеляна" ДОР"</t>
  </si>
  <si>
    <t>Кушнір А.Д. Веропотвелян М.П. (за згодою)</t>
  </si>
  <si>
    <t>поточні ремонти та заміна вікон</t>
  </si>
  <si>
    <t>КНП "Криворізька міська лікарня №3" КМР:</t>
  </si>
  <si>
    <t>Капітальний ремонт з термомодернізації фасадів фізіотерапевтичного корпусу з ванними залами</t>
  </si>
  <si>
    <t>Управління капітального будівництва виконкому КМР, КНП "Криворізька міська лікарня №3" КМР</t>
  </si>
  <si>
    <t>Капітальний ремонт з термомодернізації фасадів корпусу стаціонарного, приймального відділення та операційного блоку</t>
  </si>
  <si>
    <t>Капітальний ремонт будівель поліклінічного корпусу "літ. В" та рентгенологічного відділення "літ. Т"</t>
  </si>
  <si>
    <t>Реалізація заходів з енергоефективності та енергозбереження (заміна вікон та дверей на металопластикові)</t>
  </si>
  <si>
    <t>Управління охорони здоров'я КМР</t>
  </si>
  <si>
    <t>КНП "Криворізький  міський пологовий будинок №1"</t>
  </si>
  <si>
    <t xml:space="preserve">Розробка ПКД на капремонт приміщень пологового будинку </t>
  </si>
  <si>
    <t xml:space="preserve">КНП "Центр первинної медико-санітарної допомоги №6"КМР :     </t>
  </si>
  <si>
    <t>Поточні ремонти, промивка системи опалення  та заміна вікон</t>
  </si>
  <si>
    <t>КНП "Центр первинної медико-санітарної допомоги №6"КМР</t>
  </si>
  <si>
    <t>Заміна вікон на енергозберігаючи в амбулаторії №4</t>
  </si>
  <si>
    <t>Розділ 5.   Освіта</t>
  </si>
  <si>
    <t>Капітальний ремонт з утеплення стін фасаду комунального закладу "Дошкільний навчальний заклад (ясла-садок) №304  КМР у рамках проекту  "Громадський бюджет 2020"</t>
  </si>
  <si>
    <t>Департамент освіти і науки виконкому КМР</t>
  </si>
  <si>
    <t xml:space="preserve">Гонченко Н.А.                         Віцалару І.В.                               (за згодою)   </t>
  </si>
  <si>
    <t>КЗШ №8 КМР:</t>
  </si>
  <si>
    <t>Реконструкція стадіону  (у т.ч. виготовлення ПКД)</t>
  </si>
  <si>
    <t>Гонченко Н.А.       Рижкова М.С.                   (за згодою)</t>
  </si>
  <si>
    <t>КЗ ДНЗ №3 КМР:</t>
  </si>
  <si>
    <t>капітальний ремонт з утепленням зовнішніх стін будівлі</t>
  </si>
  <si>
    <t>Департамент освіти і науки виконкому КМР, відділ освіти виконкому районної у місті ради</t>
  </si>
  <si>
    <t>Гонченко Н.А.     Малая С.Г.                 (за згодою)</t>
  </si>
  <si>
    <t xml:space="preserve">Криворізька Центрально-Міська гімназія КМР:                                   </t>
  </si>
  <si>
    <t xml:space="preserve">капітальний ремонт спортивного майданчика (у т.ч. виготовлення ПКД) </t>
  </si>
  <si>
    <t xml:space="preserve">Встановлення системи автоматичної пожежної сигналізації в КГ №2,5,10,13 КМР  </t>
  </si>
  <si>
    <t>Капітальний ремонт системи опалення КЗ ДНЗ №121 КМР</t>
  </si>
  <si>
    <t xml:space="preserve">КЗШ №1 КМР:                    </t>
  </si>
  <si>
    <t>капітальний ремонт будівлі (термомодернізація) (у т.ч. ПКД)</t>
  </si>
  <si>
    <t>Гонченко Н.А.   Яковлева О.М.                (за згодою)</t>
  </si>
  <si>
    <t>Поточний ремонт мереж теплопостачання, водопостачання та водовідведення у закладах освіти</t>
  </si>
  <si>
    <t>Придбання компютерного обладнання для закладів освіти</t>
  </si>
  <si>
    <t>Встановлення систем протипожежної сигналізації в ДНЗ №17,39,121 КМР</t>
  </si>
  <si>
    <t>Придбання меблів для КЗ ДЮСШ №3 КМР</t>
  </si>
  <si>
    <t>Гонченко Н.А.                        Сабадаш Ж.Ф.</t>
  </si>
  <si>
    <t>Благоустрій шкільного подвір'я КЗШ №20 в рамках реалізації проєкту "Громадський бюджет - 2022" "Безпечне подвір'я для свят та дозвілля"</t>
  </si>
  <si>
    <t>Придбання обладнання та меблів для харчоблоків у закладах освіти</t>
  </si>
  <si>
    <t>Розділ 6.   Культура</t>
  </si>
  <si>
    <t>КЗ «Криворізький обласний фаховий музичний коледж» ДОР :</t>
  </si>
  <si>
    <t>поточний ремонт та технічне обслуговування мереж</t>
  </si>
  <si>
    <t>Депортамент освіти і науки ОДА, КЗ «Криворізький обласний фаховий музичний коледж» ДОР</t>
  </si>
  <si>
    <t>Гонченко Н.А. Ракітянська Л.В.                         (за згодою)</t>
  </si>
  <si>
    <t>поточний ремонт музичних інструментів</t>
  </si>
  <si>
    <t>придбання обладнання довгострокового користування</t>
  </si>
  <si>
    <t xml:space="preserve">КЗСМО «Школа мистецтв № 2» КМР: </t>
  </si>
  <si>
    <t>капітальний ремонт частини будівлі</t>
  </si>
  <si>
    <t>Управління культур виконкому КМР,   КЗСМО «Школа мистецтв   № 2» КМР</t>
  </si>
  <si>
    <t>Гонченко Н.А.                      Тронь О.С.                               (за згодою)</t>
  </si>
  <si>
    <t xml:space="preserve">КЗ "ПК "Карачуни" КМР: </t>
  </si>
  <si>
    <t>вогнезахисна обробка конструкцій горища</t>
  </si>
  <si>
    <t>ІІ квартал 2022</t>
  </si>
  <si>
    <t xml:space="preserve">Управління культури виконкому КМР,    КЗ "ПК "Карачуни" КМР </t>
  </si>
  <si>
    <t>Гонченко Н.А.                     Поліщук О.П.                         (за згодою)</t>
  </si>
  <si>
    <t>придбання предметів довгострокового користування</t>
  </si>
  <si>
    <t>ІІІ квартал 2022</t>
  </si>
  <si>
    <t xml:space="preserve">КЗСМО «Музична школа №1» КМР: </t>
  </si>
  <si>
    <t>заміна віконних блоків та дверей</t>
  </si>
  <si>
    <t>8/10</t>
  </si>
  <si>
    <t>Управління культури виконкому КМР,  КЗСМО «Музична школа №1» КМР</t>
  </si>
  <si>
    <t>Гонченко Н.А. Таргонська О.П.          (за згодою)</t>
  </si>
  <si>
    <t>КЗК "Міська бібліотека для дорослих":</t>
  </si>
  <si>
    <t>проектування та монтаж пожежної сигналізації у БФ 16,17</t>
  </si>
  <si>
    <t>КЗК "Міська бібліотека для дорослих"</t>
  </si>
  <si>
    <t>КЗК "Міський історико-краєзнавчий музей" КМР:</t>
  </si>
  <si>
    <t>капремонт фасаду з утепленням будівлі музею</t>
  </si>
  <si>
    <t>КЗК "Міський історико-краєзнавчий музей" КМР</t>
  </si>
  <si>
    <t>КП «Криворізький академічний міський театр драми та музичної комедії імені Тараса Шевченка»:</t>
  </si>
  <si>
    <t>підготовка опалювальної системи</t>
  </si>
  <si>
    <t xml:space="preserve"> КП «Криворізький академічний міський театр драми та музичної комедії імені Тараса Шевченка»</t>
  </si>
  <si>
    <t>Гонченко Н.А.                  Чирка Н.Ю.                              (за згодою)</t>
  </si>
  <si>
    <t>придбання та монтаж камер відеоспостереження</t>
  </si>
  <si>
    <t>І квартал  2022</t>
  </si>
  <si>
    <t>КЗК "Міський виставочний зал" КМР:</t>
  </si>
  <si>
    <t>поточний ремонт та промивка мереж теплопостачання</t>
  </si>
  <si>
    <t>КЗК "Міський виставочний зал" КМР</t>
  </si>
  <si>
    <t>Розділ 7.    Підтримка дітей, сім’ї та молоді</t>
  </si>
  <si>
    <t>Відокремлений структурний підрозділ "Криворізький фаховий коледж Національного авіаційного університету":</t>
  </si>
  <si>
    <t>поточний ремонт гуртожитку №10 (4 поверх)</t>
  </si>
  <si>
    <r>
      <rPr>
        <sz val="16"/>
        <rFont val="Times New Roman"/>
        <family val="1"/>
      </rPr>
      <t>340 м</t>
    </r>
    <r>
      <rPr>
        <sz val="12"/>
        <rFont val="Calibri"/>
        <family val="2"/>
      </rPr>
      <t>²</t>
    </r>
  </si>
  <si>
    <t>ІІ кв. 2022</t>
  </si>
  <si>
    <t>ВСП "Криворізький фаховий коледж Національного авіаційного університету"</t>
  </si>
  <si>
    <t>Гонченко Н.А.             Андрусевич А.О.           (за згодою)</t>
  </si>
  <si>
    <t>поточний ремонт приміщень (музею, швейної майстерні, аудиторій)</t>
  </si>
  <si>
    <r>
      <rPr>
        <sz val="16"/>
        <rFont val="Times New Roman"/>
        <family val="1"/>
      </rPr>
      <t>400 м</t>
    </r>
    <r>
      <rPr>
        <sz val="12"/>
        <rFont val="Calibri"/>
        <family val="2"/>
      </rPr>
      <t>²</t>
    </r>
  </si>
  <si>
    <t>ІІ-ІІІ кв. 2022</t>
  </si>
  <si>
    <t>Гонченко Н.А.                    Андрусевич А.О.       (за згодою)</t>
  </si>
  <si>
    <t>Міжрегіональний центр професійної перепідготовки звільнених у запас військовослужбовців:</t>
  </si>
  <si>
    <t>поточний ремонт покрівлі навчального корпусу</t>
  </si>
  <si>
    <t>ІІ- ІІІ квартал   2022</t>
  </si>
  <si>
    <t>Міжрегіональний центр професійної перепідготовки звільнених у запас військово-службовців</t>
  </si>
  <si>
    <t>Гонченко Н.А.  Балакін В.Г.                           (за згодою)</t>
  </si>
  <si>
    <t>Розділ 8.    Ремонт житлового фонду</t>
  </si>
  <si>
    <t>Поточний ремонт покрівель</t>
  </si>
  <si>
    <r>
      <rPr>
        <sz val="16"/>
        <rFont val="Times New Roman"/>
        <family val="1"/>
      </rPr>
      <t>100 буд./   3773 м</t>
    </r>
    <r>
      <rPr>
        <sz val="12"/>
        <rFont val="Arial"/>
        <family val="2"/>
      </rPr>
      <t>²</t>
    </r>
  </si>
  <si>
    <t>ІІ-ІV кв. 2022</t>
  </si>
  <si>
    <t>Управителі житлового фонду  ТОВ "Дивобуд",  ТОВ "СІТІСЕРВІС-КР"</t>
  </si>
  <si>
    <t>Логвінов С.В.  Куделя В.Н.                                 (за згодою)                    Зозуля О.І.                           (за згодою)</t>
  </si>
  <si>
    <t>Поточний ремонт під'їздів</t>
  </si>
  <si>
    <r>
      <rPr>
        <sz val="16"/>
        <rFont val="Times New Roman"/>
        <family val="1"/>
      </rPr>
      <t>12 буд/  1100 м</t>
    </r>
    <r>
      <rPr>
        <sz val="12"/>
        <rFont val="Arial"/>
        <family val="2"/>
      </rPr>
      <t>²</t>
    </r>
  </si>
  <si>
    <t>Ремонт міжпанельних швів</t>
  </si>
  <si>
    <r>
      <rPr>
        <sz val="16"/>
        <rFont val="Times New Roman"/>
        <family val="1"/>
      </rPr>
      <t>33 буд/  1455 м</t>
    </r>
    <r>
      <rPr>
        <sz val="12"/>
        <rFont val="Arial"/>
        <family val="2"/>
      </rPr>
      <t>²</t>
    </r>
  </si>
  <si>
    <t>Ремонт дверей та вікон</t>
  </si>
  <si>
    <t>24 шт</t>
  </si>
  <si>
    <t>Омолодження дерев</t>
  </si>
  <si>
    <t>129 шт</t>
  </si>
  <si>
    <t>Ремонт та часткова заміна інженерних мереж, запірної арматури</t>
  </si>
  <si>
    <t xml:space="preserve"> 172 буд./ 1488 м</t>
  </si>
  <si>
    <t>Ремонт малих архітектурних форм (дитячих майданчиків)</t>
  </si>
  <si>
    <t>10 шт</t>
  </si>
  <si>
    <t xml:space="preserve">Капітальний ремонт конструктивних елементів будівель в рамках переможців конкурсу мініпроектів "Теплий підїзд" </t>
  </si>
  <si>
    <t>2 буд.</t>
  </si>
  <si>
    <t>Департамент інфраструктури міста виконкому КМР, голови ОСББ</t>
  </si>
  <si>
    <t>Логвінов С.В.    Карий І.О.                    (за згодою)                           Голови ОСББ</t>
  </si>
  <si>
    <t>Ремонт ліфтів у житлових будинках</t>
  </si>
  <si>
    <t>37 од.</t>
  </si>
  <si>
    <t>Департамент інфраструктури міста виконкому КМР, філія «Дніпроліфт» ПАТ «Виробниче об'єднання Сталь канат-Сілур»</t>
  </si>
  <si>
    <t>Логвінов С.В.        Карий І.О.               (за згодою)                     Піцик А.В.                            (за згодою)</t>
  </si>
  <si>
    <t>Розділ 9. Благоустрій території району:</t>
  </si>
  <si>
    <t>Ремонт інженерних мереж:</t>
  </si>
  <si>
    <t>1.1</t>
  </si>
  <si>
    <t>КПТМ "Криворіжтепломережа":</t>
  </si>
  <si>
    <t xml:space="preserve">заміна теплових мереж </t>
  </si>
  <si>
    <t>1840 м</t>
  </si>
  <si>
    <t>не оприлюднено</t>
  </si>
  <si>
    <t>КПТМ "Криворіжтепломережа"</t>
  </si>
  <si>
    <t xml:space="preserve">Логвінов С.В.                          Мітін С.М.                               (за згодою)  </t>
  </si>
  <si>
    <t xml:space="preserve">відновлення термоізоляції теплових мереж </t>
  </si>
  <si>
    <t>1500 м</t>
  </si>
  <si>
    <t>поточний ремонт обладнання та теплових мереж, котелень, ТРП</t>
  </si>
  <si>
    <t>28 котельні   4 ЦТП</t>
  </si>
  <si>
    <t>1.2</t>
  </si>
  <si>
    <t>КП "Кривбасводоканал":</t>
  </si>
  <si>
    <t>капітальний ремонт мереж водопостачання</t>
  </si>
  <si>
    <t xml:space="preserve">3500 м </t>
  </si>
  <si>
    <t>КП "Кривбасводоканал"</t>
  </si>
  <si>
    <t xml:space="preserve">Логвінов С.В.  Марков С.Ю.                                  (за згодою) </t>
  </si>
  <si>
    <t>капітальний ремонт мереж водовідведення</t>
  </si>
  <si>
    <t>1185 м</t>
  </si>
  <si>
    <t>Капітальний ремонт водопровідної мережі від насосної станції "Карачуни" на вул. Артелеристів Ø400</t>
  </si>
  <si>
    <t>450 м</t>
  </si>
  <si>
    <t>Реконструкція самопливного колектору від пл.Визволення до КНС №1 вздовж берега річки (І та ІІ етапи) розробка ПКД</t>
  </si>
  <si>
    <t>Ремонт механічного та енергетичного обладнання насосних станцій</t>
  </si>
  <si>
    <t>Ремонт та обслуговування контейнерних майданчиків:</t>
  </si>
  <si>
    <t>2.1</t>
  </si>
  <si>
    <t>капітальний ремонт з відновленням контейнерних майданчиків</t>
  </si>
  <si>
    <t>2.2</t>
  </si>
  <si>
    <t xml:space="preserve">ліквідація місць несанкціонованого накопичення сміття </t>
  </si>
  <si>
    <r>
      <rPr>
        <sz val="16"/>
        <rFont val="Times New Roman"/>
        <family val="1"/>
      </rPr>
      <t>2186 м</t>
    </r>
    <r>
      <rPr>
        <sz val="12"/>
        <rFont val="Arial"/>
        <family val="2"/>
      </rPr>
      <t>³</t>
    </r>
  </si>
  <si>
    <t>ТОВ "Екоспецтранс"</t>
  </si>
  <si>
    <t>2.3</t>
  </si>
  <si>
    <t>підсипка контейнерних майданчиків твердим непросадним матеріалом</t>
  </si>
  <si>
    <t>2.4</t>
  </si>
  <si>
    <r>
      <rPr>
        <sz val="16"/>
        <rFont val="Times New Roman"/>
        <family val="1"/>
      </rPr>
      <t>встановлено нових та замінено зношених контейнерів V-6м</t>
    </r>
    <r>
      <rPr>
        <sz val="14"/>
        <rFont val="Arial"/>
        <family val="2"/>
      </rPr>
      <t>³</t>
    </r>
  </si>
  <si>
    <t>Освітлення:</t>
  </si>
  <si>
    <t>капітальний ремонт мереж зовнішнього освітлення вул. Грабовського</t>
  </si>
  <si>
    <t>Логвінов С.В.                           Карий І.О.               (за згодою)</t>
  </si>
  <si>
    <t>встановлення світильників зовнішнього освітлення та заміна ламп на вулицях району</t>
  </si>
  <si>
    <r>
      <rPr>
        <b/>
        <sz val="16"/>
        <rFont val="Times New Roman"/>
        <family val="1"/>
      </rPr>
      <t>Ремонт об</t>
    </r>
    <r>
      <rPr>
        <b/>
        <sz val="14"/>
        <rFont val="Arial"/>
        <family val="2"/>
      </rPr>
      <t>'</t>
    </r>
    <r>
      <rPr>
        <b/>
        <sz val="14"/>
        <rFont val="Times New Roman"/>
        <family val="1"/>
      </rPr>
      <t>єктів благоустрою:</t>
    </r>
  </si>
  <si>
    <t>4.1</t>
  </si>
  <si>
    <t>Придбання та встановлення зупиночних павільонів:</t>
  </si>
  <si>
    <t>Управління з питань благоустрою та житлової політики виконкому районної у місті ради</t>
  </si>
  <si>
    <t>Логвінов С.В.  Дивенко Є.О.</t>
  </si>
  <si>
    <t>4.2</t>
  </si>
  <si>
    <r>
      <rPr>
        <sz val="16"/>
        <rFont val="Times New Roman"/>
        <family val="1"/>
      </rPr>
      <t>Поточний ремонт об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єктів благоустрою:</t>
    </r>
  </si>
  <si>
    <t>поточний ремонт дитячих та спортивних майданчиків</t>
  </si>
  <si>
    <t>Управління з питань благоустрою та житло-вої політики виконкому районної у місті ради</t>
  </si>
  <si>
    <r>
      <rPr>
        <sz val="16"/>
        <rFont val="Times New Roman"/>
        <family val="1"/>
      </rPr>
      <t>поточний ремонт пам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ятників</t>
    </r>
  </si>
  <si>
    <t>поточний ремонт зупиночних павільйонів</t>
  </si>
  <si>
    <t>поточний ремонт зони відпочинку біля води у парку  ім. Федора Мершавцева</t>
  </si>
  <si>
    <t>поточний ремонт підземних переходів (просп. Поштовий, вул. Лермонтова)</t>
  </si>
  <si>
    <t>капітальний ремонт пам'ятнику Б.Хмельницькому</t>
  </si>
  <si>
    <t>поточний ремонт та технічне обслуговування  фонтанів</t>
  </si>
  <si>
    <t>утримання (охорона) підземних переходів на вул. Лермонтова, та на пр. Поштовому</t>
  </si>
  <si>
    <t>5</t>
  </si>
  <si>
    <t>Технічні засоби регулювання дорожного руху</t>
  </si>
  <si>
    <t>6</t>
  </si>
  <si>
    <t xml:space="preserve">Озеленення:  </t>
  </si>
  <si>
    <t>КП "Сансервіс"</t>
  </si>
  <si>
    <t>Логвінов С.В.  Хворост І.А.                                            (за згодою)</t>
  </si>
  <si>
    <t>6.1</t>
  </si>
  <si>
    <t>висадка зелених насаджень:</t>
  </si>
  <si>
    <t xml:space="preserve">    </t>
  </si>
  <si>
    <t xml:space="preserve">дерев </t>
  </si>
  <si>
    <t>60 шт</t>
  </si>
  <si>
    <t xml:space="preserve">чагарників </t>
  </si>
  <si>
    <t>95 шт</t>
  </si>
  <si>
    <t xml:space="preserve">квітників </t>
  </si>
  <si>
    <t>1,3 га</t>
  </si>
  <si>
    <t>газони</t>
  </si>
  <si>
    <t>0,2 га</t>
  </si>
  <si>
    <t>догляд за квітами</t>
  </si>
  <si>
    <t>догляд за газонами та покос</t>
  </si>
  <si>
    <t>220,0 га</t>
  </si>
  <si>
    <t>догляд за чагарниками та живоплотом</t>
  </si>
  <si>
    <t>догляд за деревами: обрізка, омолодження дерев, поливання та прополювання</t>
  </si>
  <si>
    <t>80 шт.</t>
  </si>
  <si>
    <t>видалення дерев та корчування пнів</t>
  </si>
  <si>
    <t>78/120</t>
  </si>
  <si>
    <t>6.2</t>
  </si>
  <si>
    <t>Здійснення благоустрою парку ім. Федора Мершавцева</t>
  </si>
  <si>
    <t>1</t>
  </si>
  <si>
    <t>Благодійний фонд "Громадська ініціатива мешканців Кривбасу"</t>
  </si>
  <si>
    <t>Логвінов С.В.  Соколовський С.В.                    (за згодою)</t>
  </si>
  <si>
    <t>6.3</t>
  </si>
  <si>
    <t>Капітальний ремонт скверу В.І.Михлику</t>
  </si>
  <si>
    <t>6.4</t>
  </si>
  <si>
    <t>Капітальний ремонт скверу "Музейний" на      вул. О.Поля</t>
  </si>
  <si>
    <t>6.5</t>
  </si>
  <si>
    <t>Створення деревно-чагарникових насаджень "Калиновий гай в Карачуновському парку"   в рамках проекту "Громадський бюджет 2020"</t>
  </si>
  <si>
    <t>Логвінов С.В.  Воржов Артем                   (за згодою)</t>
  </si>
  <si>
    <t>6.6</t>
  </si>
  <si>
    <t>Капітальний ремонт набережної зони парку культури та відпочинку ім. Ф.Мершавцева          (у т. ч. ПКД)</t>
  </si>
  <si>
    <t>Виконано коригування ПКД у 2021 році - 399,7 тис. грн</t>
  </si>
  <si>
    <t xml:space="preserve">Асфальтування проїжджої частини доріги, тротуарів  дворових та внутрішньоквартальних доріг: </t>
  </si>
  <si>
    <t>Капітальний ремонт дороги вул. Пехотинська - вул. Старовокзальна</t>
  </si>
  <si>
    <t>Логвінов С.В.                     Карий І.О.                                 (за згодою)</t>
  </si>
  <si>
    <t>Розділ 10.   Охорона навколишнього природного середовища</t>
  </si>
  <si>
    <t>Відновлення водності р.Стара Саксагань у Центрально-Міському районі  (подача води)</t>
  </si>
  <si>
    <t>Управління екології виконкому КМР,  ДПП "Кривбаспромводо-постачання"</t>
  </si>
  <si>
    <t>Кушнір А.Д.            Харитонов  Є.Б.        (за згодою)</t>
  </si>
  <si>
    <t>Розробка проекту рекультивації полігону для складування твердих побутових відходів в районі шахти "Валявка-Південна"</t>
  </si>
  <si>
    <t>Логвінов С.В.   Карий І.О.                (за згодою)</t>
  </si>
  <si>
    <r>
      <rPr>
        <sz val="16"/>
        <rFont val="Times New Roman"/>
        <family val="1"/>
      </rPr>
      <t>Комплекс заходів з пилопригнічення автошляхів, вулиць  житлових масивів, в зоні впливу виробничої діяльності та що межують, з санітарно-захистними зонами підприємства з використанням зв</t>
    </r>
    <r>
      <rPr>
        <sz val="14"/>
        <rFont val="Arial"/>
        <family val="2"/>
      </rPr>
      <t>'</t>
    </r>
    <r>
      <rPr>
        <sz val="14"/>
        <rFont val="Times New Roman"/>
        <family val="1"/>
      </rPr>
      <t xml:space="preserve">язуючих речовин </t>
    </r>
  </si>
  <si>
    <t>Квітень-жовтень  2022</t>
  </si>
  <si>
    <t>ПАТ "АрселорМіттал Кривий Ріг"</t>
  </si>
  <si>
    <t>Кушнір А.Д.      Єсмаханов Ж.                            (за згодою)</t>
  </si>
  <si>
    <r>
      <rPr>
        <sz val="16"/>
        <rFont val="Times New Roman"/>
        <family val="1"/>
      </rPr>
      <t>Комплекс заходів із пилопригнічення відвалів, складів продукції, проммайданчиків у тому числі з використанням зв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язуячих речовин</t>
    </r>
  </si>
  <si>
    <r>
      <rPr>
        <sz val="16"/>
        <rFont val="Times New Roman"/>
        <family val="1"/>
      </rPr>
      <t>Виконання заходів  по скороченню викидів забруднюючих речовин в атмосферне повітря при проведені масових вибухів у кар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єрах</t>
    </r>
  </si>
  <si>
    <r>
      <rPr>
        <sz val="16"/>
        <rFont val="Times New Roman"/>
        <family val="1"/>
      </rPr>
      <t>Комплекс заходів з пилопригнічення відвалів, складів продукції, проммайданчиків з використанням зв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язуючих речовин</t>
    </r>
  </si>
  <si>
    <t>ТОВ "Рудомайн"</t>
  </si>
  <si>
    <t>Кушнір А.Д.            Колос В.В.                       (за згодою)</t>
  </si>
  <si>
    <t>Виконання заходів зі скорочення викидів забруднюючих речовин в атмосферне повітря при проведенні массових вибухів</t>
  </si>
  <si>
    <t>Комплекс заходів з пилопригнічення автошляхів, вулиць житлових масивів в зоні впливу виробничої діяльності та  що межують із санітарно-захисними зонами підприємства, у т.ч. з використанням зв'язуючих речовин та механічного прибирання</t>
  </si>
  <si>
    <t xml:space="preserve">Здійснення заходів з охорони навколишнього природного середовища промисловими підприємствами району: </t>
  </si>
  <si>
    <t>ТОВ "Юністіл"</t>
  </si>
  <si>
    <t>Мирошниченко С.О.                    (за згодою)</t>
  </si>
  <si>
    <t>ПАТ "ІВП "Енергія"</t>
  </si>
  <si>
    <t>Мацько С.С.                      (за згодою)</t>
  </si>
  <si>
    <t>ПрАТ «Криворізький міськмолокозавод №1»</t>
  </si>
  <si>
    <t>Бодня О.С.                      (за згодою)</t>
  </si>
  <si>
    <t>ПОГ Криворізьке УВП УТОС</t>
  </si>
  <si>
    <t>Порадовський С.П.       (за згодою)</t>
  </si>
  <si>
    <t>АТ "Електроград"</t>
  </si>
  <si>
    <t>Захарченко Ю.М.        (за згодою)</t>
  </si>
  <si>
    <t>ТОВ «САРКАР»</t>
  </si>
  <si>
    <t>Бариський Т.Ф.        (за згодою)</t>
  </si>
  <si>
    <t>Мітін С.М.                (за згодою)</t>
  </si>
  <si>
    <t>ТОВ "САНПРО"</t>
  </si>
  <si>
    <t>Кузьменко О.Є.         (за згодою)</t>
  </si>
  <si>
    <t>Спостереження за станом атмосферного повітря на ПСЗ№3        (пл. Визволення)</t>
  </si>
  <si>
    <t xml:space="preserve">Управління екології виконкому КМР                           </t>
  </si>
  <si>
    <t>Кушнір А.Д.         Синиця І.І.                (за згодою)</t>
  </si>
  <si>
    <r>
      <rPr>
        <sz val="16"/>
        <rFont val="Times New Roman"/>
        <family val="1"/>
      </rPr>
      <t>Проведення обстежень об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єктів природно-заповідного фонду розташованих у районі та сприяння їх збереженню</t>
    </r>
  </si>
  <si>
    <r>
      <rPr>
        <sz val="16"/>
        <rFont val="Times New Roman"/>
        <family val="1"/>
      </rPr>
      <t xml:space="preserve">2  </t>
    </r>
    <r>
      <rPr>
        <sz val="13"/>
        <rFont val="Times New Roman"/>
        <family val="1"/>
      </rPr>
      <t xml:space="preserve"> обстеження</t>
    </r>
  </si>
  <si>
    <t>безоплатно</t>
  </si>
  <si>
    <t>травень, жовтень       2022</t>
  </si>
  <si>
    <t>Кушнір А.Д.             Охотнікова С.А.                    (за згодою)</t>
  </si>
  <si>
    <t>Здійснення моніторінгових досліджень стану поверхневих вод р.Інгулець та р.Саксагань</t>
  </si>
  <si>
    <t>Ремонт автошляхів загального користування на вулицях: Широківська, Цехова, Афіногенова,Патона, Дюма, пров.Мерецького, Солдатська, Тимошенко, від вул.Електроніки до вул.Черняховського, Журавського, Селікатна, Тополина, Авангардна, Довженка, Таймирська, Сиктивкарська, Альохіна, Яцківа, від вул.Д.Глінки  до вул.Хме-льова, Герцена, Г.Шишки, Амосова, Кюрі, Брянська, Достатку, від вул. Карнаватської до вул.Брянської, вул. Фучика, Орільська, Моїсеївська, Реріха, Разіна, Муравйова, Білоруська, пров.Гоголя, Чудська, Тянь-Шанська, пров.Слави, Черемшини, Маршрутна, Далека, Постоя, Тюльпанів, Гріна, Коперніка, Алілова, Костя Пестушка, Ньютона, Старовокзальна, Рахманінова, Пожарського, Піхотинська, ділянка дороги від Танку на жтм «Всебратське-2»  до знаку «Кривий Ріг» з боку виїзду до м.Миколаїва, Миколаївське шосе, Окружна, Купріна, Українська,Свято-Миколаївська, Кобилянського, Цвейга, пр.Поштовий,  Шевченка, Хостинська, Кременчуцька, Ходича, Удовенка</t>
  </si>
  <si>
    <t>Ямковий ремонт вулиць: М.Куліша, Шмідта, Володимира Винниченка, Белгородська, Пермська, Разіна, Яна Гуса, Новопокровська, Фуко, І.Сулими, Карнаватська, Широківська, Нагірна, Шкільна</t>
  </si>
  <si>
    <t>Зведена таблиця</t>
  </si>
  <si>
    <t xml:space="preserve">запланованих коштів з бюджетів різних рівнів </t>
  </si>
  <si>
    <t>на виконання заходів соціально-економічного та культурного розвитку</t>
  </si>
  <si>
    <t xml:space="preserve"> Центрально-Міського району на 2022 рік</t>
  </si>
  <si>
    <t>Розділи заходів</t>
  </si>
  <si>
    <t>Кошти державного бюджету</t>
  </si>
  <si>
    <t>%</t>
  </si>
  <si>
    <t>Кошти обласного бюджету</t>
  </si>
  <si>
    <t>Кошти міського бюджету</t>
  </si>
  <si>
    <t>Бюджет району у місті</t>
  </si>
  <si>
    <t>Власні кошти підприємств, благодійна допомога</t>
  </si>
  <si>
    <t>Всього</t>
  </si>
  <si>
    <t>(тис.грн.)</t>
  </si>
  <si>
    <t>план</t>
  </si>
  <si>
    <t>факт</t>
  </si>
  <si>
    <t xml:space="preserve">факт </t>
  </si>
  <si>
    <t>Будівництво та реконструкція об'єктів соціально-культурного призначення</t>
  </si>
  <si>
    <t>Охорона здоров’я</t>
  </si>
  <si>
    <t>Освіта</t>
  </si>
  <si>
    <t xml:space="preserve"> Культура </t>
  </si>
  <si>
    <t>Підтримка дітей, сімї та молоді</t>
  </si>
  <si>
    <t>Ремонт житлового фонду</t>
  </si>
  <si>
    <t>Благоустрій району</t>
  </si>
  <si>
    <t>Охорона навколишнього природного середовища</t>
  </si>
  <si>
    <t>Разом</t>
  </si>
  <si>
    <t>Інші джерела надходження</t>
  </si>
  <si>
    <r>
      <rPr>
        <i/>
        <u val="single"/>
        <sz val="14"/>
        <rFont val="Times New Roman"/>
        <family val="1"/>
      </rPr>
      <t>18.02.2022</t>
    </r>
    <r>
      <rPr>
        <i/>
        <sz val="14"/>
        <rFont val="Times New Roman"/>
        <family val="1"/>
      </rPr>
      <t xml:space="preserve">  №____</t>
    </r>
  </si>
  <si>
    <t>соціально-економічного і культурного розвитку району  на 2022 рік</t>
  </si>
  <si>
    <t xml:space="preserve">Додаток підготовлено відділом економіки та промисловості: </t>
  </si>
  <si>
    <t>Завідувач відділу</t>
  </si>
  <si>
    <t xml:space="preserve">Олена Ботова </t>
  </si>
  <si>
    <t>Погоджено:</t>
  </si>
  <si>
    <t>Заступник голови</t>
  </si>
  <si>
    <t>районної у місті ради</t>
  </si>
  <si>
    <t>Сергій Логвінов</t>
  </si>
  <si>
    <t>по виконавчій роботі</t>
  </si>
  <si>
    <t>Андрій Кушнір</t>
  </si>
  <si>
    <t>Керуючий справами виконкому</t>
  </si>
  <si>
    <t>Людмила Дмитрієва</t>
  </si>
  <si>
    <t xml:space="preserve">Завідувач юридичного відділу                                 </t>
  </si>
  <si>
    <t xml:space="preserve">Марія Губарєва </t>
  </si>
  <si>
    <t>ІНФОРМАЦІЯ</t>
  </si>
  <si>
    <t>про виконання заходів соціально-економічного і культурного розвитку району за 2022 рік</t>
  </si>
  <si>
    <t>Порівняльна таблиця</t>
  </si>
  <si>
    <t>використаних коштів з бюджетів різних рівнів на виконання заходів</t>
  </si>
  <si>
    <t xml:space="preserve">соціально-економічного  та культурного розвитку </t>
  </si>
  <si>
    <t xml:space="preserve">Центрально-Міського району </t>
  </si>
  <si>
    <t>за 2021 рік з 2022 роком</t>
  </si>
  <si>
    <t>тис.грн.</t>
  </si>
  <si>
    <t>Всього освоєно коштів за 2021 рік</t>
  </si>
  <si>
    <t>Всього освоєно коштів за 2022 рік</t>
  </si>
  <si>
    <t xml:space="preserve">       Відхилення</t>
  </si>
  <si>
    <t>(+/-)</t>
  </si>
  <si>
    <t>Таблиця</t>
  </si>
  <si>
    <t>за  2022 рік</t>
  </si>
  <si>
    <t>Заплановано</t>
  </si>
  <si>
    <t>Освоєно</t>
  </si>
  <si>
    <t>12 місяців 2022</t>
  </si>
  <si>
    <t>ДИВОБУД</t>
  </si>
  <si>
    <t>СІТІСЕРВІС</t>
  </si>
  <si>
    <t xml:space="preserve">буд. </t>
  </si>
  <si>
    <r>
      <rPr>
        <sz val="10"/>
        <rFont val="Arial Cyr"/>
        <family val="0"/>
      </rPr>
      <t>м</t>
    </r>
    <r>
      <rPr>
        <sz val="10"/>
        <rFont val="Arial"/>
        <family val="2"/>
      </rPr>
      <t>²</t>
    </r>
  </si>
  <si>
    <t>Ремонт покрівлі</t>
  </si>
  <si>
    <t>Ремонтфасадів</t>
  </si>
  <si>
    <t>Ремонт підїздів</t>
  </si>
  <si>
    <t>Ремонт дверей</t>
  </si>
  <si>
    <t>Ремонт вікон</t>
  </si>
  <si>
    <t>Заміна інж. Мереж (м)</t>
  </si>
  <si>
    <t>Ремонт майданчиків</t>
  </si>
  <si>
    <t>Ремонт ліфтів</t>
  </si>
  <si>
    <t>9 місяців 2022</t>
  </si>
  <si>
    <t>І півріччя 2022</t>
  </si>
  <si>
    <t>І квартал 2022</t>
  </si>
  <si>
    <t>ПЛАН 2022</t>
  </si>
  <si>
    <t>Ремонт фасадів</t>
  </si>
  <si>
    <t>9 місяців 2018</t>
  </si>
  <si>
    <t>Заміна інж. Мереж</t>
  </si>
  <si>
    <t>12 місяців 2018</t>
  </si>
  <si>
    <t>Звіт</t>
  </si>
  <si>
    <t>про виконання кошторису Фонду</t>
  </si>
  <si>
    <t>за 1 квартал 2019 р.</t>
  </si>
  <si>
    <r>
      <rPr>
        <sz val="10"/>
        <color indexed="63"/>
        <rFont val="Tahoma"/>
        <family val="2"/>
      </rPr>
      <t xml:space="preserve">Назва Фонду                                                                                            </t>
    </r>
    <r>
      <rPr>
        <b/>
        <sz val="10"/>
        <color indexed="63"/>
        <rFont val="Tahoma"/>
        <family val="2"/>
      </rPr>
      <t>БЛАГОДІЙНИЙ ФОНД «ГРОМАДСЬКА ІНІЦІАТИВАМЕШКАНЦІВ КРИВБАСУ»</t>
    </r>
  </si>
  <si>
    <t>Періодичність: квартальна, річна.</t>
  </si>
  <si>
    <t>Одиниця виміру: грн коп.</t>
  </si>
  <si>
    <t>.….….….….….….….….……</t>
  </si>
  <si>
    <t>Показники</t>
  </si>
  <si>
    <t>Сума, грн.</t>
  </si>
  <si>
    <t>Залишок коштів на початок звітного кварталу</t>
  </si>
  <si>
    <t>1 856,61</t>
  </si>
  <si>
    <t>Надійшло благодійних внесків за 1 квартал 2019 р. усього</t>
  </si>
  <si>
    <t>217 389,75</t>
  </si>
  <si>
    <t>з них:</t>
  </si>
  <si>
    <t>від юридичних осіб (грошові кошти)</t>
  </si>
  <si>
    <t>152 989,60</t>
  </si>
  <si>
    <t>від фізичних осіб (грошові кошти)</t>
  </si>
  <si>
    <t>64 400,15</t>
  </si>
  <si>
    <t>Витрачено на благодійні цілі за звітний квартал — усього</t>
  </si>
  <si>
    <t>217 322,06</t>
  </si>
  <si>
    <t>Програма «Відродження парку ім. Ф.Мершавцева»:</t>
  </si>
  <si>
    <t>91 039,57</t>
  </si>
  <si>
    <t>- прибирання території парку</t>
  </si>
  <si>
    <t>90 289,57</t>
  </si>
  <si>
    <t>- послуги з забезпечення території парку мережею інтернет</t>
  </si>
  <si>
    <t>750,00</t>
  </si>
  <si>
    <t>Програма «Зелена планета»:</t>
  </si>
  <si>
    <t>5 632,12</t>
  </si>
  <si>
    <t>- весняна висадка саджанців декоративних кустарників у парку та чаювання з учасниками</t>
  </si>
  <si>
    <t>4 287,12</t>
  </si>
  <si>
    <t>- підтримка зеленого фонду парку (добрива, газонна трава)</t>
  </si>
  <si>
    <t>1 345,00</t>
  </si>
  <si>
    <t>Програма «Майбутнє Кривбасу»:</t>
  </si>
  <si>
    <t>2 800,00</t>
  </si>
  <si>
    <t>- благодійної допомоги Військовій частині А3283 (придбання оргтехніки для потреб Військової частини)</t>
  </si>
  <si>
    <t>Програма «Культура Кривбасу»:</t>
  </si>
  <si>
    <t>69 975,61</t>
  </si>
  <si>
    <t>- допомога в організації святкування Хрещення Господнього в парку ім. Ф.Мершавцева</t>
  </si>
  <si>
    <t>353,50</t>
  </si>
  <si>
    <t>- благодійна допомога КМВ Національної музичної спілки України (проведення конкурсів)</t>
  </si>
  <si>
    <t>8 000,00</t>
  </si>
  <si>
    <t>–благодійна допомога учасникам Всеукраїснького конкурсу молодих баяністів, акордеоністів та ансамблів «Сучасні ритми»</t>
  </si>
  <si>
    <t>20 900,00</t>
  </si>
  <si>
    <t>- благодійна допомога працівникам КП «Криворізький академічний міський театр драми та музичної комедії імені Тараса Шевченка»</t>
  </si>
  <si>
    <t>9 600,00</t>
  </si>
  <si>
    <t>- благодійна допомога КПМНЗ «Криворізька міська музична школа № 4″ КМР</t>
  </si>
  <si>
    <t>5 554,59</t>
  </si>
  <si>
    <t>- майстер-​класи з хенд-​мейд Центрі громадських ініціатив</t>
  </si>
  <si>
    <t>508,95</t>
  </si>
  <si>
    <t>- оплата комунальних послуг Центра громадських ініціатив, в якому проходять культурно-​розважальні заходи для громадян міста</t>
  </si>
  <si>
    <t>15 594,75</t>
  </si>
  <si>
    <t>- надання благодійної допомоги КЗК «Міська дитяча бібліотека» (Призи для учасників конкурсу «Книгоманія»)</t>
  </si>
  <si>
    <t>1 473,00</t>
  </si>
  <si>
    <t>- організація та проведення свята до 3-​ї річниці Центру громадських ініціатив</t>
  </si>
  <si>
    <t>7 990,82</t>
  </si>
  <si>
    <t>Програма «Пам’ять Кривбасу»:</t>
  </si>
  <si>
    <t>1 475,07</t>
  </si>
  <si>
    <t>–благодійна допомога ветеранській організації ГЕ «Кривбасгеологія»</t>
  </si>
  <si>
    <t>Адміністративні витрати</t>
  </si>
  <si>
    <t>46 399,69</t>
  </si>
  <si>
    <t>Залишок коштів на 31.03.2019</t>
  </si>
  <si>
    <t>1 924,30</t>
  </si>
  <si>
    <t>У 2021 році освоєно                215,7 тис. грн. Роботи тривають</t>
  </si>
  <si>
    <t xml:space="preserve"> Департамент освіти і науки виконкому КМР,  Управління капітального будівництва виконкому КМР</t>
  </si>
  <si>
    <t>Виготовлення ПКД з подальшим проходженням експертизи реконструкції універсального  спортивного майданчика для Криворізької гімназії №104 КМР (вул. Авангардна, 8)</t>
  </si>
  <si>
    <t>на вул. Лермонтова (3), вул. П.Калнишевського, пр. Миру, вул. Піхотинська зупинка "Лісництво" (2), вул Українська напроти КЗШ №28</t>
  </si>
  <si>
    <t>5.1</t>
  </si>
  <si>
    <t>Замовлення та погодження схем організації дорожнього руху на              вул. Свято-Миколаївській та проспекті Поштовому</t>
  </si>
  <si>
    <t>вул. Лермонтова, вул. Туполєва,  вул. Першотравнева, пл. Визволення,  вул. Кобилянського, вул.Українська, вул. Алмазна, вул. Староярмаркова,  просп. Поштовий, вул. Свято-Миколаївська, вул.Старовокзальна, вул. Мерецького, вул. Піхотинська,вул. Пушкіна, вул.Миколаївське шосе, вул. Олександра Поля, вул. Ньютона, вул. Халтуріна,  вул. Алімова, вул. Дюма, вул. Чкалова,  вул. Окружна, мкр. Всебратська-2,  вул. Кленова, вул. Електроніки, вул. Цвейга, вул. Петра Калнишевського,  вул. Шмідта, вул.Силікатна, вул. Журавського,  вул. Чкалова, вул. Мартіна Шимановського, вул. Гданцівська, вул. Кості Пестушка, вул. Орлине Гніздо, вул. Барикадна, вул. Тополина, вул. Братиславська, вул. Глінки, вул. Герцена</t>
  </si>
  <si>
    <t>ТОВ "Українська гірничодобувна компанія"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</si>
</sst>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"/>
    <numFmt numFmtId="166" formatCode="#,##0.00\ _₽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23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i/>
      <sz val="9"/>
      <name val="Times New Roman"/>
      <family val="1"/>
    </font>
    <font>
      <sz val="11"/>
      <name val="Arial Cyr"/>
      <family val="0"/>
    </font>
    <font>
      <sz val="11"/>
      <color indexed="9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color indexed="63"/>
      <name val="Times New Roman"/>
      <family val="1"/>
    </font>
    <font>
      <sz val="12"/>
      <color indexed="9"/>
      <name val="Times New Roman"/>
      <family val="1"/>
    </font>
    <font>
      <b/>
      <i/>
      <sz val="16"/>
      <name val="Times New Roman"/>
      <family val="1"/>
    </font>
    <font>
      <b/>
      <i/>
      <sz val="16"/>
      <name val="Arial"/>
      <family val="2"/>
    </font>
    <font>
      <sz val="16"/>
      <color indexed="9"/>
      <name val="Times New Roman"/>
      <family val="1"/>
    </font>
    <font>
      <i/>
      <sz val="16"/>
      <name val="Times New Roman"/>
      <family val="1"/>
    </font>
    <font>
      <i/>
      <sz val="16"/>
      <color indexed="13"/>
      <name val="Times New Roman"/>
      <family val="1"/>
    </font>
    <font>
      <b/>
      <i/>
      <sz val="16"/>
      <color indexed="13"/>
      <name val="Times New Roman"/>
      <family val="1"/>
    </font>
    <font>
      <sz val="16"/>
      <color indexed="63"/>
      <name val="Times New Roman"/>
      <family val="1"/>
    </font>
    <font>
      <i/>
      <sz val="6"/>
      <color indexed="13"/>
      <name val="Times New Roman"/>
      <family val="1"/>
    </font>
    <font>
      <i/>
      <sz val="10"/>
      <color indexed="13"/>
      <name val="Arial"/>
      <family val="2"/>
    </font>
    <font>
      <i/>
      <sz val="10"/>
      <color indexed="13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13"/>
      <name val="Times New Roman"/>
      <family val="1"/>
    </font>
    <font>
      <b/>
      <i/>
      <sz val="11"/>
      <color indexed="13"/>
      <name val="Times New Roman"/>
      <family val="1"/>
    </font>
    <font>
      <sz val="12"/>
      <color indexed="63"/>
      <name val="Times New Roman"/>
      <family val="1"/>
    </font>
    <font>
      <i/>
      <sz val="12"/>
      <color indexed="13"/>
      <name val="Times New Roman"/>
      <family val="1"/>
    </font>
    <font>
      <i/>
      <u val="single"/>
      <sz val="16"/>
      <name val="Times New Roman"/>
      <family val="1"/>
    </font>
    <font>
      <u val="single"/>
      <sz val="16"/>
      <name val="Times New Roman"/>
      <family val="1"/>
    </font>
    <font>
      <sz val="14"/>
      <name val="Arial"/>
      <family val="2"/>
    </font>
    <font>
      <sz val="16"/>
      <color indexed="13"/>
      <name val="Times New Roman"/>
      <family val="1"/>
    </font>
    <font>
      <b/>
      <sz val="16"/>
      <color indexed="63"/>
      <name val="Times New Roman"/>
      <family val="1"/>
    </font>
    <font>
      <i/>
      <sz val="6"/>
      <name val="Times New Roman"/>
      <family val="1"/>
    </font>
    <font>
      <i/>
      <sz val="14"/>
      <color indexed="13"/>
      <name val="Times New Roman"/>
      <family val="1"/>
    </font>
    <font>
      <b/>
      <sz val="10"/>
      <name val="Arial Cyr"/>
      <family val="0"/>
    </font>
    <font>
      <sz val="16"/>
      <color indexed="8"/>
      <name val="Times New Roman"/>
      <family val="1"/>
    </font>
    <font>
      <sz val="16"/>
      <name val="Arial"/>
      <family val="2"/>
    </font>
    <font>
      <b/>
      <sz val="12"/>
      <color indexed="9"/>
      <name val="Times New Roman"/>
      <family val="1"/>
    </font>
    <font>
      <b/>
      <i/>
      <sz val="16"/>
      <color indexed="22"/>
      <name val="Times New Roman"/>
      <family val="1"/>
    </font>
    <font>
      <b/>
      <i/>
      <sz val="12"/>
      <color indexed="13"/>
      <name val="Times New Roman"/>
      <family val="1"/>
    </font>
    <font>
      <sz val="12"/>
      <name val="Calibri"/>
      <family val="2"/>
    </font>
    <font>
      <b/>
      <sz val="16"/>
      <name val="Times New Roman"/>
      <family val="1"/>
    </font>
    <font>
      <b/>
      <i/>
      <sz val="12"/>
      <color indexed="9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4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indexed="63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Arial Cyr"/>
      <family val="0"/>
    </font>
    <font>
      <sz val="8"/>
      <color indexed="8"/>
      <name val="Times New Roman"/>
      <family val="1"/>
    </font>
    <font>
      <sz val="13"/>
      <name val="Bookman Old Style"/>
      <family val="1"/>
    </font>
    <font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8"/>
      <name val="Times New Roman"/>
      <family val="1"/>
    </font>
    <font>
      <sz val="14"/>
      <color indexed="8"/>
      <name val="Times New Roman"/>
      <family val="1"/>
    </font>
    <font>
      <i/>
      <sz val="13.5"/>
      <name val="Times New Roman"/>
      <family val="1"/>
    </font>
    <font>
      <b/>
      <i/>
      <sz val="13.5"/>
      <color indexed="8"/>
      <name val="Times New Roman"/>
      <family val="1"/>
    </font>
    <font>
      <b/>
      <i/>
      <sz val="13.5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0" fontId="11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8" borderId="7" applyNumberFormat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18" fillId="30" borderId="0" applyNumberFormat="0" applyBorder="0" applyAlignment="0" applyProtection="0"/>
    <xf numFmtId="0" fontId="11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2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left" vertical="top"/>
    </xf>
    <xf numFmtId="1" fontId="23" fillId="33" borderId="10" xfId="0" applyNumberFormat="1" applyFont="1" applyFill="1" applyBorder="1" applyAlignment="1">
      <alignment horizontal="center" vertical="top"/>
    </xf>
    <xf numFmtId="4" fontId="20" fillId="33" borderId="10" xfId="0" applyNumberFormat="1" applyFont="1" applyFill="1" applyBorder="1" applyAlignment="1">
      <alignment horizontal="center" vertical="center"/>
    </xf>
    <xf numFmtId="164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top"/>
    </xf>
    <xf numFmtId="0" fontId="24" fillId="33" borderId="10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left" vertical="center" wrapText="1"/>
    </xf>
    <xf numFmtId="164" fontId="25" fillId="33" borderId="10" xfId="0" applyNumberFormat="1" applyFont="1" applyFill="1" applyBorder="1" applyAlignment="1">
      <alignment horizontal="center" vertical="top"/>
    </xf>
    <xf numFmtId="165" fontId="25" fillId="33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 wrapText="1"/>
    </xf>
    <xf numFmtId="164" fontId="23" fillId="33" borderId="10" xfId="0" applyNumberFormat="1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horizontal="left" vertical="top" wrapText="1"/>
    </xf>
    <xf numFmtId="1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164" fontId="30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35" borderId="10" xfId="0" applyFont="1" applyFill="1" applyBorder="1" applyAlignment="1">
      <alignment horizontal="left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top" wrapText="1"/>
    </xf>
    <xf numFmtId="0" fontId="29" fillId="33" borderId="10" xfId="0" applyFont="1" applyFill="1" applyBorder="1" applyAlignment="1">
      <alignment horizontal="left" vertical="top"/>
    </xf>
    <xf numFmtId="0" fontId="32" fillId="33" borderId="10" xfId="0" applyFont="1" applyFill="1" applyBorder="1" applyAlignment="1">
      <alignment vertical="top" wrapText="1"/>
    </xf>
    <xf numFmtId="164" fontId="33" fillId="33" borderId="10" xfId="0" applyNumberFormat="1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left" vertical="center" wrapText="1"/>
    </xf>
    <xf numFmtId="2" fontId="36" fillId="33" borderId="10" xfId="0" applyNumberFormat="1" applyFont="1" applyFill="1" applyBorder="1" applyAlignment="1">
      <alignment horizontal="center" vertical="top"/>
    </xf>
    <xf numFmtId="1" fontId="37" fillId="33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vertical="top" wrapText="1"/>
    </xf>
    <xf numFmtId="164" fontId="3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top" wrapText="1"/>
    </xf>
    <xf numFmtId="1" fontId="39" fillId="33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32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1" fontId="39" fillId="33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vertical="top" wrapText="1"/>
    </xf>
    <xf numFmtId="164" fontId="20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vertical="top" wrapText="1"/>
    </xf>
    <xf numFmtId="1" fontId="24" fillId="33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16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" fontId="30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2" fontId="30" fillId="0" borderId="10" xfId="0" applyNumberFormat="1" applyFont="1" applyBorder="1" applyAlignment="1">
      <alignment horizontal="center" vertical="top" wrapText="1"/>
    </xf>
    <xf numFmtId="1" fontId="30" fillId="0" borderId="10" xfId="0" applyNumberFormat="1" applyFont="1" applyBorder="1" applyAlignment="1">
      <alignment horizontal="center" vertical="top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30" fillId="0" borderId="0" xfId="0" applyFont="1" applyAlignment="1">
      <alignment horizontal="center" vertical="top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top"/>
    </xf>
    <xf numFmtId="0" fontId="25" fillId="33" borderId="10" xfId="0" applyFont="1" applyFill="1" applyBorder="1" applyAlignment="1">
      <alignment horizontal="left" vertical="top"/>
    </xf>
    <xf numFmtId="0" fontId="24" fillId="33" borderId="10" xfId="0" applyFont="1" applyFill="1" applyBorder="1" applyAlignment="1">
      <alignment horizontal="left" vertical="top"/>
    </xf>
    <xf numFmtId="0" fontId="23" fillId="33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/>
    </xf>
    <xf numFmtId="164" fontId="31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top"/>
    </xf>
    <xf numFmtId="0" fontId="30" fillId="0" borderId="0" xfId="0" applyFont="1" applyAlignment="1">
      <alignment/>
    </xf>
    <xf numFmtId="164" fontId="31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vertical="top" wrapText="1"/>
    </xf>
    <xf numFmtId="164" fontId="30" fillId="3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center" vertical="top" wrapText="1"/>
    </xf>
    <xf numFmtId="164" fontId="20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4" fontId="25" fillId="33" borderId="10" xfId="0" applyNumberFormat="1" applyFont="1" applyFill="1" applyBorder="1" applyAlignment="1">
      <alignment horizontal="center" vertical="top"/>
    </xf>
    <xf numFmtId="165" fontId="25" fillId="33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top"/>
    </xf>
    <xf numFmtId="0" fontId="20" fillId="33" borderId="10" xfId="0" applyFont="1" applyFill="1" applyBorder="1" applyAlignment="1">
      <alignment horizontal="left" vertical="top" wrapText="1"/>
    </xf>
    <xf numFmtId="166" fontId="23" fillId="33" borderId="10" xfId="0" applyNumberFormat="1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top" wrapText="1"/>
    </xf>
    <xf numFmtId="2" fontId="23" fillId="33" borderId="10" xfId="0" applyNumberFormat="1" applyFont="1" applyFill="1" applyBorder="1" applyAlignment="1">
      <alignment horizontal="center" vertical="top" wrapText="1"/>
    </xf>
    <xf numFmtId="2" fontId="45" fillId="33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vertical="top" wrapText="1"/>
    </xf>
    <xf numFmtId="4" fontId="20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center" vertical="center"/>
    </xf>
    <xf numFmtId="164" fontId="25" fillId="33" borderId="10" xfId="0" applyNumberFormat="1" applyFont="1" applyFill="1" applyBorder="1" applyAlignment="1">
      <alignment horizontal="center" vertical="top"/>
    </xf>
    <xf numFmtId="2" fontId="25" fillId="33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left" vertical="center" wrapText="1"/>
    </xf>
    <xf numFmtId="166" fontId="23" fillId="33" borderId="10" xfId="0" applyNumberFormat="1" applyFont="1" applyFill="1" applyBorder="1" applyAlignment="1">
      <alignment vertical="top" wrapText="1"/>
    </xf>
    <xf numFmtId="164" fontId="23" fillId="33" borderId="10" xfId="0" applyNumberFormat="1" applyFont="1" applyFill="1" applyBorder="1" applyAlignment="1">
      <alignment vertical="top" wrapText="1"/>
    </xf>
    <xf numFmtId="2" fontId="23" fillId="33" borderId="10" xfId="0" applyNumberFormat="1" applyFont="1" applyFill="1" applyBorder="1" applyAlignment="1">
      <alignment vertical="top" wrapText="1"/>
    </xf>
    <xf numFmtId="164" fontId="20" fillId="33" borderId="10" xfId="0" applyNumberFormat="1" applyFont="1" applyFill="1" applyBorder="1" applyAlignment="1">
      <alignment horizontal="center" vertical="top"/>
    </xf>
    <xf numFmtId="165" fontId="20" fillId="33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5" fontId="51" fillId="33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/>
    </xf>
    <xf numFmtId="1" fontId="30" fillId="0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2" fontId="30" fillId="34" borderId="10" xfId="0" applyNumberFormat="1" applyFont="1" applyFill="1" applyBorder="1" applyAlignment="1">
      <alignment horizontal="center" vertical="center"/>
    </xf>
    <xf numFmtId="2" fontId="22" fillId="34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top"/>
    </xf>
    <xf numFmtId="165" fontId="52" fillId="33" borderId="10" xfId="0" applyNumberFormat="1" applyFont="1" applyFill="1" applyBorder="1" applyAlignment="1">
      <alignment horizontal="center" vertical="top" wrapText="1"/>
    </xf>
    <xf numFmtId="166" fontId="23" fillId="33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left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top" wrapText="1"/>
    </xf>
    <xf numFmtId="2" fontId="52" fillId="33" borderId="10" xfId="0" applyNumberFormat="1" applyFont="1" applyFill="1" applyBorder="1" applyAlignment="1">
      <alignment horizontal="center" vertical="top"/>
    </xf>
    <xf numFmtId="2" fontId="52" fillId="33" borderId="10" xfId="0" applyNumberFormat="1" applyFont="1" applyFill="1" applyBorder="1" applyAlignment="1">
      <alignment horizontal="center" vertical="top" wrapText="1"/>
    </xf>
    <xf numFmtId="166" fontId="52" fillId="33" borderId="10" xfId="0" applyNumberFormat="1" applyFont="1" applyFill="1" applyBorder="1" applyAlignment="1">
      <alignment horizontal="center" vertical="top"/>
    </xf>
    <xf numFmtId="1" fontId="52" fillId="33" borderId="10" xfId="0" applyNumberFormat="1" applyFont="1" applyFill="1" applyBorder="1" applyAlignment="1">
      <alignment horizontal="center" vertical="top" wrapText="1"/>
    </xf>
    <xf numFmtId="164" fontId="23" fillId="33" borderId="1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23" fillId="0" borderId="10" xfId="0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166" fontId="33" fillId="0" borderId="10" xfId="0" applyNumberFormat="1" applyFont="1" applyFill="1" applyBorder="1" applyAlignment="1">
      <alignment horizontal="center" vertical="top"/>
    </xf>
    <xf numFmtId="2" fontId="33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top"/>
    </xf>
    <xf numFmtId="2" fontId="19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2" fontId="23" fillId="33" borderId="10" xfId="0" applyNumberFormat="1" applyFont="1" applyFill="1" applyBorder="1" applyAlignment="1">
      <alignment vertical="top" wrapText="1"/>
    </xf>
    <xf numFmtId="2" fontId="23" fillId="33" borderId="10" xfId="0" applyNumberFormat="1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/>
    </xf>
    <xf numFmtId="0" fontId="40" fillId="0" borderId="10" xfId="0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top"/>
    </xf>
    <xf numFmtId="165" fontId="55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top" wrapText="1"/>
    </xf>
    <xf numFmtId="1" fontId="30" fillId="0" borderId="10" xfId="0" applyNumberFormat="1" applyFont="1" applyFill="1" applyBorder="1" applyAlignment="1">
      <alignment horizontal="center" vertical="top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/>
    </xf>
    <xf numFmtId="0" fontId="5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center" vertical="top"/>
    </xf>
    <xf numFmtId="49" fontId="30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top" wrapText="1"/>
    </xf>
    <xf numFmtId="0" fontId="54" fillId="34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0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164" fontId="23" fillId="33" borderId="10" xfId="0" applyNumberFormat="1" applyFont="1" applyFill="1" applyBorder="1" applyAlignment="1">
      <alignment horizontal="center" vertical="top" wrapText="1"/>
    </xf>
    <xf numFmtId="2" fontId="23" fillId="33" borderId="10" xfId="0" applyNumberFormat="1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0" fillId="0" borderId="10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3" fillId="36" borderId="0" xfId="0" applyFont="1" applyFill="1" applyBorder="1" applyAlignment="1">
      <alignment horizontal="left" wrapText="1"/>
    </xf>
    <xf numFmtId="4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justify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6" fillId="0" borderId="0" xfId="0" applyFont="1" applyAlignment="1">
      <alignment horizontal="center"/>
    </xf>
    <xf numFmtId="0" fontId="69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74" fillId="0" borderId="19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74" fillId="0" borderId="20" xfId="0" applyNumberFormat="1" applyFont="1" applyBorder="1" applyAlignment="1">
      <alignment horizontal="center" vertical="center" wrapText="1"/>
    </xf>
    <xf numFmtId="164" fontId="74" fillId="0" borderId="22" xfId="0" applyNumberFormat="1" applyFont="1" applyBorder="1" applyAlignment="1">
      <alignment horizontal="center" vertical="center" wrapText="1"/>
    </xf>
    <xf numFmtId="164" fontId="74" fillId="0" borderId="24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74" fillId="0" borderId="26" xfId="0" applyNumberFormat="1" applyFont="1" applyBorder="1" applyAlignment="1">
      <alignment horizontal="center" vertical="center"/>
    </xf>
    <xf numFmtId="164" fontId="74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3" fillId="0" borderId="28" xfId="0" applyFont="1" applyFill="1" applyBorder="1" applyAlignment="1">
      <alignment horizontal="left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4" fillId="0" borderId="29" xfId="0" applyNumberFormat="1" applyFont="1" applyFill="1" applyBorder="1" applyAlignment="1">
      <alignment horizontal="center" vertical="center" wrapText="1"/>
    </xf>
    <xf numFmtId="164" fontId="74" fillId="0" borderId="30" xfId="0" applyNumberFormat="1" applyFont="1" applyBorder="1" applyAlignment="1">
      <alignment horizontal="center" vertical="center" wrapText="1"/>
    </xf>
    <xf numFmtId="164" fontId="74" fillId="0" borderId="31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74" fillId="0" borderId="10" xfId="0" applyNumberFormat="1" applyFont="1" applyFill="1" applyBorder="1" applyAlignment="1">
      <alignment horizontal="center" vertical="center" wrapText="1"/>
    </xf>
    <xf numFmtId="164" fontId="74" fillId="0" borderId="21" xfId="0" applyNumberFormat="1" applyFont="1" applyFill="1" applyBorder="1" applyAlignment="1">
      <alignment horizontal="center" vertical="center" wrapText="1"/>
    </xf>
    <xf numFmtId="164" fontId="74" fillId="0" borderId="21" xfId="0" applyNumberFormat="1" applyFont="1" applyFill="1" applyBorder="1" applyAlignment="1">
      <alignment horizontal="center" vertical="center"/>
    </xf>
    <xf numFmtId="164" fontId="74" fillId="0" borderId="3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 wrapText="1"/>
    </xf>
    <xf numFmtId="164" fontId="74" fillId="0" borderId="30" xfId="0" applyNumberFormat="1" applyFont="1" applyFill="1" applyBorder="1" applyAlignment="1">
      <alignment horizontal="center" vertical="center" wrapText="1"/>
    </xf>
    <xf numFmtId="164" fontId="74" fillId="0" borderId="32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74" fillId="0" borderId="29" xfId="0" applyNumberFormat="1" applyFont="1" applyBorder="1" applyAlignment="1">
      <alignment horizontal="center" vertical="center" wrapText="1"/>
    </xf>
    <xf numFmtId="164" fontId="74" fillId="0" borderId="10" xfId="0" applyNumberFormat="1" applyFont="1" applyBorder="1" applyAlignment="1">
      <alignment horizontal="center" vertical="center" wrapText="1"/>
    </xf>
    <xf numFmtId="164" fontId="74" fillId="0" borderId="32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164" fontId="74" fillId="0" borderId="21" xfId="0" applyNumberFormat="1" applyFont="1" applyBorder="1" applyAlignment="1">
      <alignment horizontal="center" vertical="center" wrapText="1"/>
    </xf>
    <xf numFmtId="164" fontId="74" fillId="0" borderId="21" xfId="0" applyNumberFormat="1" applyFont="1" applyBorder="1" applyAlignment="1">
      <alignment horizontal="center" vertical="center"/>
    </xf>
    <xf numFmtId="164" fontId="74" fillId="0" borderId="33" xfId="0" applyNumberFormat="1" applyFont="1" applyBorder="1" applyAlignment="1">
      <alignment horizontal="center" vertical="center"/>
    </xf>
    <xf numFmtId="0" fontId="73" fillId="0" borderId="34" xfId="0" applyFont="1" applyFill="1" applyBorder="1" applyAlignment="1">
      <alignment horizontal="left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64" fontId="74" fillId="0" borderId="35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74" fillId="0" borderId="16" xfId="0" applyNumberFormat="1" applyFont="1" applyBorder="1" applyAlignment="1">
      <alignment horizontal="center" vertical="center" wrapText="1"/>
    </xf>
    <xf numFmtId="164" fontId="74" fillId="0" borderId="36" xfId="0" applyNumberFormat="1" applyFont="1" applyBorder="1" applyAlignment="1">
      <alignment horizontal="center" vertical="center" wrapText="1"/>
    </xf>
    <xf numFmtId="164" fontId="74" fillId="0" borderId="36" xfId="0" applyNumberFormat="1" applyFont="1" applyBorder="1" applyAlignment="1">
      <alignment horizontal="center" vertical="center"/>
    </xf>
    <xf numFmtId="164" fontId="74" fillId="0" borderId="40" xfId="0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wrapText="1"/>
    </xf>
    <xf numFmtId="164" fontId="75" fillId="0" borderId="42" xfId="0" applyNumberFormat="1" applyFont="1" applyBorder="1" applyAlignment="1">
      <alignment horizontal="center" vertical="center" wrapText="1"/>
    </xf>
    <xf numFmtId="164" fontId="75" fillId="0" borderId="43" xfId="0" applyNumberFormat="1" applyFont="1" applyBorder="1" applyAlignment="1">
      <alignment horizontal="center" vertical="center" wrapText="1"/>
    </xf>
    <xf numFmtId="164" fontId="75" fillId="0" borderId="44" xfId="0" applyNumberFormat="1" applyFont="1" applyBorder="1" applyAlignment="1">
      <alignment horizontal="center" vertical="center" wrapText="1"/>
    </xf>
    <xf numFmtId="164" fontId="75" fillId="0" borderId="45" xfId="0" applyNumberFormat="1" applyFont="1" applyBorder="1" applyAlignment="1">
      <alignment horizontal="center" vertical="center" wrapText="1"/>
    </xf>
    <xf numFmtId="164" fontId="75" fillId="0" borderId="46" xfId="0" applyNumberFormat="1" applyFont="1" applyBorder="1" applyAlignment="1">
      <alignment horizontal="center" vertical="center" wrapText="1"/>
    </xf>
    <xf numFmtId="164" fontId="75" fillId="0" borderId="47" xfId="0" applyNumberFormat="1" applyFont="1" applyBorder="1" applyAlignment="1">
      <alignment horizontal="center" vertical="center" wrapText="1"/>
    </xf>
    <xf numFmtId="164" fontId="75" fillId="0" borderId="48" xfId="0" applyNumberFormat="1" applyFont="1" applyBorder="1" applyAlignment="1">
      <alignment horizontal="center" vertical="center" wrapText="1"/>
    </xf>
    <xf numFmtId="164" fontId="75" fillId="0" borderId="49" xfId="0" applyNumberFormat="1" applyFont="1" applyBorder="1" applyAlignment="1">
      <alignment horizontal="center" vertical="center" wrapText="1"/>
    </xf>
    <xf numFmtId="164" fontId="75" fillId="0" borderId="50" xfId="0" applyNumberFormat="1" applyFont="1" applyBorder="1" applyAlignment="1">
      <alignment horizontal="center" vertical="center" wrapText="1"/>
    </xf>
    <xf numFmtId="164" fontId="75" fillId="0" borderId="51" xfId="0" applyNumberFormat="1" applyFont="1" applyBorder="1" applyAlignment="1">
      <alignment horizontal="center" vertical="center" wrapText="1"/>
    </xf>
    <xf numFmtId="164" fontId="75" fillId="0" borderId="52" xfId="0" applyNumberFormat="1" applyFont="1" applyBorder="1" applyAlignment="1">
      <alignment horizontal="center" vertical="center" wrapText="1"/>
    </xf>
    <xf numFmtId="164" fontId="74" fillId="0" borderId="42" xfId="0" applyNumberFormat="1" applyFont="1" applyBorder="1" applyAlignment="1">
      <alignment horizontal="center" vertical="center" wrapText="1"/>
    </xf>
    <xf numFmtId="164" fontId="15" fillId="0" borderId="53" xfId="0" applyNumberFormat="1" applyFont="1" applyBorder="1" applyAlignment="1">
      <alignment horizontal="center" vertical="center"/>
    </xf>
    <xf numFmtId="164" fontId="15" fillId="0" borderId="51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71" fillId="0" borderId="0" xfId="0" applyFont="1" applyAlignment="1">
      <alignment/>
    </xf>
    <xf numFmtId="0" fontId="76" fillId="0" borderId="0" xfId="0" applyFont="1" applyAlignment="1">
      <alignment/>
    </xf>
    <xf numFmtId="164" fontId="0" fillId="0" borderId="0" xfId="0" applyNumberForma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10" xfId="0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5" fontId="0" fillId="0" borderId="10" xfId="0" applyNumberFormat="1" applyBorder="1" applyAlignment="1">
      <alignment/>
    </xf>
    <xf numFmtId="0" fontId="80" fillId="0" borderId="0" xfId="0" applyFont="1" applyAlignment="1">
      <alignment/>
    </xf>
    <xf numFmtId="0" fontId="32" fillId="0" borderId="0" xfId="0" applyFont="1" applyAlignment="1">
      <alignment/>
    </xf>
    <xf numFmtId="0" fontId="81" fillId="0" borderId="0" xfId="0" applyFont="1" applyAlignment="1">
      <alignment/>
    </xf>
    <xf numFmtId="0" fontId="31" fillId="0" borderId="0" xfId="0" applyFont="1" applyAlignment="1">
      <alignment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top" wrapText="1"/>
    </xf>
    <xf numFmtId="167" fontId="83" fillId="0" borderId="10" xfId="0" applyNumberFormat="1" applyFont="1" applyBorder="1" applyAlignment="1" applyProtection="1">
      <alignment horizontal="center" vertical="center"/>
      <protection/>
    </xf>
    <xf numFmtId="167" fontId="83" fillId="0" borderId="10" xfId="0" applyNumberFormat="1" applyFont="1" applyFill="1" applyBorder="1" applyAlignment="1">
      <alignment horizontal="center" vertical="center"/>
    </xf>
    <xf numFmtId="167" fontId="8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67" fontId="8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31" fillId="0" borderId="10" xfId="0" applyNumberFormat="1" applyFont="1" applyBorder="1" applyAlignment="1" applyProtection="1">
      <alignment horizontal="center" vertical="center"/>
      <protection/>
    </xf>
    <xf numFmtId="4" fontId="67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4" xfId="0" applyBorder="1" applyAlignment="1">
      <alignment/>
    </xf>
    <xf numFmtId="0" fontId="0" fillId="0" borderId="45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56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5" xfId="0" applyFill="1" applyBorder="1" applyAlignment="1">
      <alignment/>
    </xf>
    <xf numFmtId="165" fontId="0" fillId="0" borderId="57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Border="1" applyAlignment="1">
      <alignment/>
    </xf>
    <xf numFmtId="165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165" fontId="0" fillId="0" borderId="33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Border="1" applyAlignment="1">
      <alignment/>
    </xf>
    <xf numFmtId="165" fontId="0" fillId="0" borderId="33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/>
    </xf>
    <xf numFmtId="0" fontId="0" fillId="0" borderId="3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65" fontId="0" fillId="0" borderId="58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40" xfId="0" applyBorder="1" applyAlignment="1">
      <alignment horizontal="left"/>
    </xf>
    <xf numFmtId="0" fontId="47" fillId="0" borderId="54" xfId="0" applyFont="1" applyBorder="1" applyAlignment="1">
      <alignment/>
    </xf>
    <xf numFmtId="0" fontId="47" fillId="0" borderId="45" xfId="0" applyFont="1" applyBorder="1" applyAlignment="1">
      <alignment/>
    </xf>
    <xf numFmtId="2" fontId="47" fillId="0" borderId="50" xfId="0" applyNumberFormat="1" applyFont="1" applyBorder="1" applyAlignment="1">
      <alignment/>
    </xf>
    <xf numFmtId="0" fontId="47" fillId="0" borderId="50" xfId="0" applyFont="1" applyBorder="1" applyAlignment="1">
      <alignment/>
    </xf>
    <xf numFmtId="165" fontId="0" fillId="0" borderId="41" xfId="0" applyNumberFormat="1" applyBorder="1" applyAlignment="1">
      <alignment/>
    </xf>
    <xf numFmtId="0" fontId="47" fillId="0" borderId="48" xfId="0" applyFont="1" applyBorder="1" applyAlignment="1">
      <alignment/>
    </xf>
    <xf numFmtId="0" fontId="47" fillId="0" borderId="49" xfId="0" applyFont="1" applyBorder="1" applyAlignment="1">
      <alignment/>
    </xf>
    <xf numFmtId="0" fontId="47" fillId="0" borderId="43" xfId="0" applyFont="1" applyBorder="1" applyAlignment="1">
      <alignment/>
    </xf>
    <xf numFmtId="1" fontId="0" fillId="0" borderId="54" xfId="0" applyNumberFormat="1" applyBorder="1" applyAlignment="1">
      <alignment/>
    </xf>
    <xf numFmtId="0" fontId="47" fillId="0" borderId="51" xfId="0" applyFont="1" applyBorder="1" applyAlignment="1">
      <alignment horizontal="left"/>
    </xf>
    <xf numFmtId="0" fontId="47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7" fillId="0" borderId="0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9" xfId="0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165" fontId="0" fillId="0" borderId="58" xfId="0" applyNumberFormat="1" applyBorder="1" applyAlignment="1">
      <alignment/>
    </xf>
    <xf numFmtId="0" fontId="0" fillId="37" borderId="56" xfId="0" applyFill="1" applyBorder="1" applyAlignment="1">
      <alignment/>
    </xf>
    <xf numFmtId="0" fontId="0" fillId="37" borderId="11" xfId="0" applyFill="1" applyBorder="1" applyAlignment="1">
      <alignment/>
    </xf>
    <xf numFmtId="165" fontId="0" fillId="37" borderId="57" xfId="0" applyNumberForma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10" xfId="0" applyFill="1" applyBorder="1" applyAlignment="1">
      <alignment/>
    </xf>
    <xf numFmtId="165" fontId="0" fillId="37" borderId="33" xfId="0" applyNumberForma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165" fontId="0" fillId="37" borderId="58" xfId="0" applyNumberFormat="1" applyFill="1" applyBorder="1" applyAlignment="1">
      <alignment/>
    </xf>
    <xf numFmtId="0" fontId="87" fillId="0" borderId="0" xfId="0" applyFont="1" applyAlignment="1">
      <alignment wrapText="1"/>
    </xf>
    <xf numFmtId="0" fontId="87" fillId="0" borderId="10" xfId="0" applyFont="1" applyBorder="1" applyAlignment="1">
      <alignment wrapText="1"/>
    </xf>
    <xf numFmtId="0" fontId="88" fillId="0" borderId="10" xfId="0" applyFont="1" applyBorder="1" applyAlignment="1">
      <alignment wrapText="1"/>
    </xf>
    <xf numFmtId="0" fontId="87" fillId="0" borderId="10" xfId="0" applyFont="1" applyBorder="1" applyAlignment="1">
      <alignment horizontal="right" wrapText="1"/>
    </xf>
    <xf numFmtId="0" fontId="86" fillId="0" borderId="10" xfId="0" applyFont="1" applyBorder="1" applyAlignment="1">
      <alignment wrapText="1"/>
    </xf>
    <xf numFmtId="0" fontId="86" fillId="0" borderId="10" xfId="0" applyFont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72" fillId="0" borderId="27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59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2" fillId="0" borderId="41" xfId="0" applyFont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61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8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86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38100</xdr:rowOff>
    </xdr:from>
    <xdr:to>
      <xdr:col>2</xdr:col>
      <xdr:colOff>1438275</xdr:colOff>
      <xdr:row>82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315950"/>
          <a:ext cx="5505450" cy="3057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30;&#1088;&#1080;&#1085;&#1072;\&#1047;&#1040;&#1061;&#1054;&#1044;&#1048;%20&#1089;&#1086;&#1094;&#1110;&#1072;&#1083;&#1100;&#1085;&#1086;-&#1077;&#1082;&#1086;&#1085;.%20&#1088;&#1086;&#1079;&#1074;&#1080;&#1090;&#1082;&#1091;\&#1047;&#1072;&#1093;&#1086;&#1076;&#1080;%202019-2020\&#1047;&#1072;&#1093;&#1086;&#1076;&#1080;%202020\2020%20&#1047;&#1040;&#1061;&#1054;&#1044;&#1048;%20%20-%2012%20&#1084;&#1110;&#1089;&#1103;&#1094;&#1110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нижка 2020"/>
      <sheetName val="Сводная по книжке 2020"/>
      <sheetName val="ТІТУЛ 2020"/>
      <sheetName val="порівняння 19 з 20"/>
      <sheetName val="порівняння П з Ф 2020"/>
      <sheetName val="благоустрій"/>
      <sheetName val="Лист2"/>
      <sheetName val="Лист1"/>
    </sheetNames>
    <sheetDataSet>
      <sheetData sheetId="3">
        <row r="11">
          <cell r="C11">
            <v>44543.35</v>
          </cell>
        </row>
        <row r="12">
          <cell r="C12">
            <v>677.28</v>
          </cell>
        </row>
        <row r="13">
          <cell r="C13">
            <v>14857.503</v>
          </cell>
        </row>
        <row r="14">
          <cell r="C14">
            <v>1814.8591900000001</v>
          </cell>
        </row>
        <row r="15">
          <cell r="C15">
            <v>2358</v>
          </cell>
        </row>
        <row r="16">
          <cell r="C16">
            <v>0</v>
          </cell>
        </row>
        <row r="17">
          <cell r="C17">
            <v>4122.799999999999</v>
          </cell>
        </row>
        <row r="18">
          <cell r="C18">
            <v>60714.83387</v>
          </cell>
        </row>
        <row r="19">
          <cell r="C19">
            <v>17245.32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6"/>
  <sheetViews>
    <sheetView zoomScale="75" zoomScaleNormal="75" zoomScalePageLayoutView="0" workbookViewId="0" topLeftCell="A304">
      <selection activeCell="F305" sqref="F305"/>
    </sheetView>
  </sheetViews>
  <sheetFormatPr defaultColWidth="9.00390625" defaultRowHeight="12.75" outlineLevelRow="1"/>
  <cols>
    <col min="1" max="1" width="2.00390625" style="0" customWidth="1"/>
    <col min="2" max="2" width="4.125" style="1" customWidth="1"/>
    <col min="3" max="3" width="5.125" style="2" customWidth="1"/>
    <col min="4" max="4" width="53.00390625" style="3" customWidth="1"/>
    <col min="5" max="5" width="13.25390625" style="4" customWidth="1"/>
    <col min="6" max="6" width="19.75390625" style="5" customWidth="1"/>
    <col min="7" max="7" width="14.625" style="6" customWidth="1"/>
    <col min="8" max="8" width="34.875" style="7" customWidth="1"/>
    <col min="9" max="9" width="19.25390625" style="8" customWidth="1"/>
    <col min="10" max="10" width="19.625" style="9" hidden="1" customWidth="1"/>
    <col min="11" max="11" width="0.12890625" style="10" hidden="1" customWidth="1"/>
    <col min="12" max="12" width="0.2421875" style="11" hidden="1" customWidth="1"/>
    <col min="13" max="13" width="26.25390625" style="12" customWidth="1"/>
  </cols>
  <sheetData>
    <row r="1" s="13" customFormat="1" ht="12.75" hidden="1" outlineLevel="1">
      <c r="H1" s="14"/>
    </row>
    <row r="2" spans="8:10" s="13" customFormat="1" ht="18.75" hidden="1" outlineLevel="1">
      <c r="H2" s="14"/>
      <c r="I2" s="15" t="s">
        <v>0</v>
      </c>
      <c r="J2" s="16"/>
    </row>
    <row r="3" spans="8:10" s="13" customFormat="1" ht="18.75" hidden="1" outlineLevel="1">
      <c r="H3" s="14"/>
      <c r="I3" s="15" t="s">
        <v>1</v>
      </c>
      <c r="J3" s="16"/>
    </row>
    <row r="4" spans="8:10" s="13" customFormat="1" ht="18.75" customHeight="1" hidden="1" outlineLevel="1">
      <c r="H4" s="14"/>
      <c r="I4" s="15" t="s">
        <v>2</v>
      </c>
      <c r="J4" s="16"/>
    </row>
    <row r="5" spans="8:12" s="13" customFormat="1" ht="16.5" customHeight="1" hidden="1" outlineLevel="1">
      <c r="H5" s="14"/>
      <c r="J5" s="17"/>
      <c r="K5" s="17"/>
      <c r="L5" s="17"/>
    </row>
    <row r="6" s="13" customFormat="1" ht="12.75" hidden="1" outlineLevel="1">
      <c r="H6" s="14"/>
    </row>
    <row r="7" s="13" customFormat="1" ht="12.75" hidden="1" outlineLevel="1">
      <c r="H7" s="14"/>
    </row>
    <row r="8" s="13" customFormat="1" ht="12.75" hidden="1" outlineLevel="1">
      <c r="H8" s="14"/>
    </row>
    <row r="9" s="13" customFormat="1" ht="12.75" hidden="1" outlineLevel="1">
      <c r="H9" s="14"/>
    </row>
    <row r="10" s="13" customFormat="1" ht="12.75" hidden="1" outlineLevel="1">
      <c r="H10" s="14"/>
    </row>
    <row r="11" s="13" customFormat="1" ht="12.75" hidden="1" outlineLevel="1">
      <c r="H11" s="14"/>
    </row>
    <row r="12" s="13" customFormat="1" ht="12.75" hidden="1" outlineLevel="1">
      <c r="H12" s="14"/>
    </row>
    <row r="13" s="13" customFormat="1" ht="118.5" customHeight="1" hidden="1" outlineLevel="1">
      <c r="H13" s="14"/>
    </row>
    <row r="14" spans="2:12" s="13" customFormat="1" ht="30" hidden="1" outlineLevel="1">
      <c r="B14" s="16"/>
      <c r="C14" s="16"/>
      <c r="D14" s="16"/>
      <c r="E14" s="584" t="s">
        <v>3</v>
      </c>
      <c r="F14" s="584"/>
      <c r="G14" s="584"/>
      <c r="H14" s="18"/>
      <c r="I14" s="16"/>
      <c r="J14" s="16"/>
      <c r="K14" s="16"/>
      <c r="L14" s="16"/>
    </row>
    <row r="15" spans="2:12" s="13" customFormat="1" ht="12.75" hidden="1" outlineLevel="1">
      <c r="B15" s="16"/>
      <c r="C15" s="16"/>
      <c r="D15" s="16"/>
      <c r="E15" s="16"/>
      <c r="F15" s="16"/>
      <c r="G15" s="16"/>
      <c r="H15" s="18"/>
      <c r="I15" s="16"/>
      <c r="J15" s="16"/>
      <c r="K15" s="16"/>
      <c r="L15" s="16"/>
    </row>
    <row r="16" spans="2:13" s="13" customFormat="1" ht="40.5" customHeight="1" hidden="1" outlineLevel="1">
      <c r="B16" s="585" t="s">
        <v>4</v>
      </c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</row>
    <row r="17" s="13" customFormat="1" ht="12.75" hidden="1" outlineLevel="1">
      <c r="H17" s="14"/>
    </row>
    <row r="18" s="13" customFormat="1" ht="12.75" hidden="1" outlineLevel="1">
      <c r="H18" s="14"/>
    </row>
    <row r="19" s="13" customFormat="1" ht="12.75" hidden="1" outlineLevel="1">
      <c r="H19" s="14"/>
    </row>
    <row r="20" s="13" customFormat="1" ht="12.75" hidden="1" outlineLevel="1">
      <c r="H20" s="14"/>
    </row>
    <row r="21" s="13" customFormat="1" ht="12.75" hidden="1" outlineLevel="1">
      <c r="H21" s="14"/>
    </row>
    <row r="22" s="13" customFormat="1" ht="12.75" hidden="1" outlineLevel="1">
      <c r="H22" s="14"/>
    </row>
    <row r="23" s="13" customFormat="1" ht="12.75" hidden="1" outlineLevel="1">
      <c r="H23" s="14"/>
    </row>
    <row r="24" s="13" customFormat="1" ht="12.75" hidden="1" outlineLevel="1">
      <c r="H24" s="14"/>
    </row>
    <row r="25" s="13" customFormat="1" ht="12.75" hidden="1" outlineLevel="1">
      <c r="H25" s="14"/>
    </row>
    <row r="26" s="13" customFormat="1" ht="12.75" hidden="1" outlineLevel="1">
      <c r="H26" s="14"/>
    </row>
    <row r="27" s="13" customFormat="1" ht="12.75" hidden="1" outlineLevel="1">
      <c r="H27" s="14"/>
    </row>
    <row r="28" ht="15.75" hidden="1" outlineLevel="1"/>
    <row r="29" ht="15.75" hidden="1" outlineLevel="1"/>
    <row r="30" ht="15.75" hidden="1" outlineLevel="1"/>
    <row r="31" ht="15.75" hidden="1" outlineLevel="1"/>
    <row r="32" ht="15.75" hidden="1" outlineLevel="1"/>
    <row r="33" ht="15.75" hidden="1" outlineLevel="1"/>
    <row r="34" ht="15.75" hidden="1" outlineLevel="1"/>
    <row r="35" ht="15.75" hidden="1" outlineLevel="1"/>
    <row r="36" ht="15.75" hidden="1" outlineLevel="1"/>
    <row r="37" ht="15.75" hidden="1" outlineLevel="1"/>
    <row r="38" ht="15.75" hidden="1" outlineLevel="1"/>
    <row r="39" ht="15.75" hidden="1" outlineLevel="1"/>
    <row r="40" ht="15.75" hidden="1" outlineLevel="1"/>
    <row r="41" ht="15.75" hidden="1" outlineLevel="1"/>
    <row r="42" ht="15.75" hidden="1" outlineLevel="1"/>
    <row r="43" ht="15.75" hidden="1" outlineLevel="1"/>
    <row r="44" ht="15.75" hidden="1" outlineLevel="1"/>
    <row r="45" ht="14.25" customHeight="1" hidden="1" outlineLevel="1"/>
    <row r="46" ht="1.5" customHeight="1" hidden="1" outlineLevel="1">
      <c r="G46" s="19"/>
    </row>
    <row r="47" ht="1.5" customHeight="1" hidden="1" outlineLevel="1">
      <c r="G47" s="19"/>
    </row>
    <row r="48" ht="18.75" hidden="1" outlineLevel="1">
      <c r="G48" s="19"/>
    </row>
    <row r="49" spans="3:8" ht="18.75" collapsed="1">
      <c r="C49" s="20"/>
      <c r="F49" s="21"/>
      <c r="G49" s="19"/>
      <c r="H49" s="22"/>
    </row>
    <row r="50" spans="6:8" ht="3" customHeight="1">
      <c r="F50" s="21"/>
      <c r="G50" s="19"/>
      <c r="H50" s="22"/>
    </row>
    <row r="51" ht="1.5" customHeight="1"/>
    <row r="52" spans="2:13" s="23" customFormat="1" ht="57" customHeight="1">
      <c r="B52" s="24"/>
      <c r="C52" s="25" t="s">
        <v>5</v>
      </c>
      <c r="D52" s="26" t="s">
        <v>6</v>
      </c>
      <c r="E52" s="27" t="s">
        <v>7</v>
      </c>
      <c r="F52" s="28" t="s">
        <v>8</v>
      </c>
      <c r="G52" s="26" t="s">
        <v>9</v>
      </c>
      <c r="H52" s="26" t="s">
        <v>10</v>
      </c>
      <c r="I52" s="26" t="s">
        <v>11</v>
      </c>
      <c r="J52" s="29" t="s">
        <v>12</v>
      </c>
      <c r="K52" s="28" t="s">
        <v>13</v>
      </c>
      <c r="L52" s="27" t="s">
        <v>14</v>
      </c>
      <c r="M52" s="27" t="s">
        <v>15</v>
      </c>
    </row>
    <row r="53" spans="3:13" ht="0.75" customHeight="1">
      <c r="C53" s="30"/>
      <c r="D53" s="26"/>
      <c r="E53" s="31"/>
      <c r="F53" s="32"/>
      <c r="G53" s="26"/>
      <c r="H53" s="33"/>
      <c r="I53" s="34"/>
      <c r="J53" s="35"/>
      <c r="K53" s="36"/>
      <c r="L53" s="27"/>
      <c r="M53" s="37"/>
    </row>
    <row r="54" spans="2:13" ht="37.5" customHeight="1">
      <c r="B54" s="1">
        <v>1</v>
      </c>
      <c r="C54" s="38"/>
      <c r="D54" s="586" t="s">
        <v>16</v>
      </c>
      <c r="E54" s="586"/>
      <c r="F54" s="586"/>
      <c r="G54" s="586"/>
      <c r="H54" s="586"/>
      <c r="I54" s="586"/>
      <c r="J54" s="586"/>
      <c r="K54" s="586"/>
      <c r="L54" s="586"/>
      <c r="M54" s="39"/>
    </row>
    <row r="55" spans="2:13" ht="20.25" outlineLevel="1">
      <c r="B55" s="1">
        <v>1</v>
      </c>
      <c r="C55" s="40"/>
      <c r="D55" s="41" t="s">
        <v>17</v>
      </c>
      <c r="E55" s="42"/>
      <c r="F55" s="43">
        <f>F56+F57+F58+F59+F60</f>
        <v>134831.8</v>
      </c>
      <c r="G55" s="44"/>
      <c r="H55" s="45"/>
      <c r="I55" s="46" t="s">
        <v>17</v>
      </c>
      <c r="J55" s="47"/>
      <c r="K55" s="48">
        <f>K56+K57+K58+K59+K60</f>
        <v>0</v>
      </c>
      <c r="L55" s="49">
        <f>K55/F55%</f>
        <v>0</v>
      </c>
      <c r="M55" s="50"/>
    </row>
    <row r="56" spans="2:13" s="12" customFormat="1" ht="40.5" hidden="1" outlineLevel="1">
      <c r="B56" s="1">
        <v>1</v>
      </c>
      <c r="C56" s="51"/>
      <c r="D56" s="52" t="s">
        <v>18</v>
      </c>
      <c r="E56" s="42"/>
      <c r="F56" s="43">
        <f>SUMIF(I61:I81,I56,F61:F81)</f>
        <v>0</v>
      </c>
      <c r="G56" s="53"/>
      <c r="H56" s="45"/>
      <c r="I56" s="54" t="s">
        <v>18</v>
      </c>
      <c r="J56" s="47"/>
      <c r="K56" s="48">
        <f>SUMIF(I61:I81,I56,K61:K81)</f>
        <v>0</v>
      </c>
      <c r="L56" s="49"/>
      <c r="M56" s="50"/>
    </row>
    <row r="57" spans="2:13" s="12" customFormat="1" ht="40.5" outlineLevel="1">
      <c r="B57" s="1">
        <v>1</v>
      </c>
      <c r="C57" s="40"/>
      <c r="D57" s="52" t="s">
        <v>19</v>
      </c>
      <c r="E57" s="42"/>
      <c r="F57" s="43">
        <f>SUMIF(I61:I81,I57,F61:F81)</f>
        <v>113386.7</v>
      </c>
      <c r="G57" s="44"/>
      <c r="H57" s="45"/>
      <c r="I57" s="54" t="s">
        <v>19</v>
      </c>
      <c r="J57" s="47"/>
      <c r="K57" s="48">
        <f>SUMIF(I61:I81,I57,K61:K81)</f>
        <v>0</v>
      </c>
      <c r="L57" s="49">
        <f>K57/F57%</f>
        <v>0</v>
      </c>
      <c r="M57" s="50"/>
    </row>
    <row r="58" spans="2:13" s="12" customFormat="1" ht="40.5" outlineLevel="1">
      <c r="B58" s="1">
        <v>1</v>
      </c>
      <c r="C58" s="40"/>
      <c r="D58" s="52" t="s">
        <v>20</v>
      </c>
      <c r="E58" s="42"/>
      <c r="F58" s="43">
        <f>SUMIF(I61:I81,I58,F61:F81)</f>
        <v>17146.1</v>
      </c>
      <c r="G58" s="55"/>
      <c r="H58" s="45"/>
      <c r="I58" s="54" t="s">
        <v>20</v>
      </c>
      <c r="J58" s="47"/>
      <c r="K58" s="48">
        <f>SUMIF(I61:I81,I58,K61:K81)</f>
        <v>0</v>
      </c>
      <c r="L58" s="49">
        <f>K58/F58%</f>
        <v>0</v>
      </c>
      <c r="M58" s="50"/>
    </row>
    <row r="59" spans="2:13" s="12" customFormat="1" ht="24.75" customHeight="1" outlineLevel="1">
      <c r="B59" s="1">
        <v>1</v>
      </c>
      <c r="C59" s="40"/>
      <c r="D59" s="52" t="s">
        <v>21</v>
      </c>
      <c r="E59" s="42"/>
      <c r="F59" s="43">
        <f>SUMIF(I61:I81,I59,F61:F81)</f>
        <v>4299</v>
      </c>
      <c r="G59" s="55"/>
      <c r="H59" s="45"/>
      <c r="I59" s="56" t="s">
        <v>21</v>
      </c>
      <c r="J59" s="47"/>
      <c r="K59" s="48">
        <f>SUMIF(I61:I81,I59,K61:K81)</f>
        <v>0</v>
      </c>
      <c r="L59" s="49">
        <f>K59/F59%</f>
        <v>0</v>
      </c>
      <c r="M59" s="50"/>
    </row>
    <row r="60" spans="2:13" s="12" customFormat="1" ht="60.75" hidden="1" outlineLevel="1">
      <c r="B60" s="1">
        <v>1</v>
      </c>
      <c r="C60" s="51"/>
      <c r="D60" s="57" t="s">
        <v>22</v>
      </c>
      <c r="E60" s="42"/>
      <c r="F60" s="43">
        <f>SUMIF(I61:I81,I60,F61:F81)</f>
        <v>0</v>
      </c>
      <c r="G60" s="58"/>
      <c r="H60" s="45"/>
      <c r="I60" s="59" t="s">
        <v>23</v>
      </c>
      <c r="J60" s="47"/>
      <c r="K60" s="48">
        <f>SUMIF(I61:I81,I60,K61:K81)</f>
        <v>0</v>
      </c>
      <c r="L60" s="49"/>
      <c r="M60" s="50"/>
    </row>
    <row r="61" spans="2:13" s="12" customFormat="1" ht="94.5" customHeight="1" collapsed="1">
      <c r="B61" s="60">
        <v>1</v>
      </c>
      <c r="C61" s="61">
        <v>1</v>
      </c>
      <c r="D61" s="62" t="s">
        <v>24</v>
      </c>
      <c r="E61" s="63">
        <v>1</v>
      </c>
      <c r="F61" s="64">
        <v>10000</v>
      </c>
      <c r="G61" s="65">
        <v>2022</v>
      </c>
      <c r="H61" s="62" t="s">
        <v>25</v>
      </c>
      <c r="I61" s="66" t="s">
        <v>19</v>
      </c>
      <c r="J61" s="67" t="s">
        <v>26</v>
      </c>
      <c r="K61" s="68"/>
      <c r="L61" s="69">
        <f aca="true" t="shared" si="0" ref="L61:L68">K61/F61%</f>
        <v>0</v>
      </c>
      <c r="M61" s="70" t="s">
        <v>27</v>
      </c>
    </row>
    <row r="62" spans="2:13" s="12" customFormat="1" ht="126" customHeight="1">
      <c r="B62" s="60">
        <v>1</v>
      </c>
      <c r="C62" s="61">
        <v>2</v>
      </c>
      <c r="D62" s="62" t="s">
        <v>28</v>
      </c>
      <c r="E62" s="63">
        <v>1</v>
      </c>
      <c r="F62" s="64">
        <v>15000</v>
      </c>
      <c r="G62" s="65" t="s">
        <v>29</v>
      </c>
      <c r="H62" s="62" t="s">
        <v>30</v>
      </c>
      <c r="I62" s="66" t="s">
        <v>19</v>
      </c>
      <c r="J62" s="67"/>
      <c r="K62" s="68"/>
      <c r="L62" s="69">
        <f t="shared" si="0"/>
        <v>0</v>
      </c>
      <c r="M62" s="70" t="s">
        <v>31</v>
      </c>
    </row>
    <row r="63" spans="2:13" s="12" customFormat="1" ht="58.5" customHeight="1">
      <c r="B63" s="60"/>
      <c r="C63" s="61">
        <v>3</v>
      </c>
      <c r="D63" s="62" t="s">
        <v>32</v>
      </c>
      <c r="E63" s="63">
        <v>1</v>
      </c>
      <c r="F63" s="64">
        <v>15000</v>
      </c>
      <c r="G63" s="65" t="s">
        <v>33</v>
      </c>
      <c r="H63" s="62" t="s">
        <v>34</v>
      </c>
      <c r="I63" s="66" t="s">
        <v>19</v>
      </c>
      <c r="J63" s="67"/>
      <c r="K63" s="68"/>
      <c r="L63" s="69">
        <f t="shared" si="0"/>
        <v>0</v>
      </c>
      <c r="M63" s="70" t="s">
        <v>35</v>
      </c>
    </row>
    <row r="64" spans="2:13" s="12" customFormat="1" ht="64.5" customHeight="1">
      <c r="B64" s="60"/>
      <c r="C64" s="61">
        <v>4</v>
      </c>
      <c r="D64" s="62" t="s">
        <v>36</v>
      </c>
      <c r="E64" s="63">
        <v>1</v>
      </c>
      <c r="F64" s="64">
        <v>13349.7</v>
      </c>
      <c r="G64" s="65" t="s">
        <v>33</v>
      </c>
      <c r="H64" s="62" t="s">
        <v>30</v>
      </c>
      <c r="I64" s="66" t="s">
        <v>19</v>
      </c>
      <c r="J64" s="67"/>
      <c r="K64" s="68"/>
      <c r="L64" s="69">
        <f t="shared" si="0"/>
        <v>0</v>
      </c>
      <c r="M64" s="70"/>
    </row>
    <row r="65" spans="2:13" s="12" customFormat="1" ht="59.25" customHeight="1">
      <c r="B65" s="60"/>
      <c r="C65" s="61">
        <v>5</v>
      </c>
      <c r="D65" s="62" t="s">
        <v>37</v>
      </c>
      <c r="E65" s="63">
        <v>1</v>
      </c>
      <c r="F65" s="64">
        <v>17000</v>
      </c>
      <c r="G65" s="65" t="s">
        <v>33</v>
      </c>
      <c r="H65" s="62" t="s">
        <v>34</v>
      </c>
      <c r="I65" s="66" t="s">
        <v>19</v>
      </c>
      <c r="J65" s="67"/>
      <c r="K65" s="68"/>
      <c r="L65" s="69">
        <f t="shared" si="0"/>
        <v>0</v>
      </c>
      <c r="M65" s="70" t="s">
        <v>38</v>
      </c>
    </row>
    <row r="66" spans="2:13" s="12" customFormat="1" ht="59.25" customHeight="1">
      <c r="B66" s="60"/>
      <c r="C66" s="61">
        <v>6</v>
      </c>
      <c r="D66" s="62" t="s">
        <v>39</v>
      </c>
      <c r="E66" s="63">
        <v>1</v>
      </c>
      <c r="F66" s="64">
        <v>2100</v>
      </c>
      <c r="G66" s="65" t="s">
        <v>29</v>
      </c>
      <c r="H66" s="62" t="s">
        <v>34</v>
      </c>
      <c r="I66" s="66" t="s">
        <v>19</v>
      </c>
      <c r="J66" s="67"/>
      <c r="K66" s="68"/>
      <c r="L66" s="69">
        <f t="shared" si="0"/>
        <v>0</v>
      </c>
      <c r="M66" s="70" t="s">
        <v>40</v>
      </c>
    </row>
    <row r="67" spans="2:13" s="12" customFormat="1" ht="60.75">
      <c r="B67" s="60"/>
      <c r="C67" s="61">
        <v>7</v>
      </c>
      <c r="D67" s="62" t="s">
        <v>41</v>
      </c>
      <c r="E67" s="63">
        <v>1</v>
      </c>
      <c r="F67" s="64">
        <v>700</v>
      </c>
      <c r="G67" s="65" t="s">
        <v>29</v>
      </c>
      <c r="H67" s="62" t="s">
        <v>34</v>
      </c>
      <c r="I67" s="66" t="s">
        <v>19</v>
      </c>
      <c r="J67" s="67"/>
      <c r="K67" s="68"/>
      <c r="L67" s="69">
        <f t="shared" si="0"/>
        <v>0</v>
      </c>
      <c r="M67" s="70"/>
    </row>
    <row r="68" spans="2:13" s="12" customFormat="1" ht="60.75">
      <c r="B68" s="60"/>
      <c r="C68" s="61">
        <v>8</v>
      </c>
      <c r="D68" s="62" t="s">
        <v>42</v>
      </c>
      <c r="E68" s="63">
        <v>1</v>
      </c>
      <c r="F68" s="64">
        <v>15000</v>
      </c>
      <c r="G68" s="65" t="s">
        <v>29</v>
      </c>
      <c r="H68" s="62" t="s">
        <v>30</v>
      </c>
      <c r="I68" s="66" t="s">
        <v>19</v>
      </c>
      <c r="J68" s="67"/>
      <c r="K68" s="68"/>
      <c r="L68" s="69">
        <f t="shared" si="0"/>
        <v>0</v>
      </c>
      <c r="M68" s="70" t="s">
        <v>43</v>
      </c>
    </row>
    <row r="69" spans="2:13" s="12" customFormat="1" ht="58.5" customHeight="1">
      <c r="B69" s="60"/>
      <c r="C69" s="61">
        <v>9</v>
      </c>
      <c r="D69" s="62" t="s">
        <v>44</v>
      </c>
      <c r="E69" s="63">
        <v>1</v>
      </c>
      <c r="F69" s="64">
        <v>13800</v>
      </c>
      <c r="G69" s="65" t="s">
        <v>29</v>
      </c>
      <c r="H69" s="62" t="s">
        <v>34</v>
      </c>
      <c r="I69" s="66" t="s">
        <v>19</v>
      </c>
      <c r="J69" s="67"/>
      <c r="K69" s="68"/>
      <c r="L69" s="69">
        <v>0</v>
      </c>
      <c r="M69" s="70" t="s">
        <v>45</v>
      </c>
    </row>
    <row r="70" spans="2:13" s="12" customFormat="1" ht="60.75">
      <c r="B70" s="60"/>
      <c r="C70" s="61">
        <v>10</v>
      </c>
      <c r="D70" s="62" t="s">
        <v>46</v>
      </c>
      <c r="E70" s="63">
        <v>1</v>
      </c>
      <c r="F70" s="64">
        <v>1800</v>
      </c>
      <c r="G70" s="65" t="s">
        <v>29</v>
      </c>
      <c r="H70" s="62" t="s">
        <v>34</v>
      </c>
      <c r="I70" s="66" t="s">
        <v>19</v>
      </c>
      <c r="J70" s="67"/>
      <c r="K70" s="68"/>
      <c r="L70" s="69">
        <v>0</v>
      </c>
      <c r="M70" s="70" t="s">
        <v>45</v>
      </c>
    </row>
    <row r="71" spans="2:13" s="12" customFormat="1" ht="81">
      <c r="B71" s="60">
        <v>1</v>
      </c>
      <c r="C71" s="61">
        <v>11</v>
      </c>
      <c r="D71" s="70" t="s">
        <v>47</v>
      </c>
      <c r="E71" s="63">
        <v>1</v>
      </c>
      <c r="F71" s="64">
        <v>150</v>
      </c>
      <c r="G71" s="65" t="s">
        <v>33</v>
      </c>
      <c r="H71" s="62" t="s">
        <v>34</v>
      </c>
      <c r="I71" s="66" t="s">
        <v>19</v>
      </c>
      <c r="J71" s="67"/>
      <c r="K71" s="68"/>
      <c r="L71" s="69">
        <f aca="true" t="shared" si="1" ref="L71:L78">K71/F71%</f>
        <v>0</v>
      </c>
      <c r="M71" s="70" t="s">
        <v>48</v>
      </c>
    </row>
    <row r="72" spans="2:13" s="12" customFormat="1" ht="78" customHeight="1">
      <c r="B72" s="60">
        <v>1</v>
      </c>
      <c r="C72" s="61">
        <v>12</v>
      </c>
      <c r="D72" s="70" t="s">
        <v>49</v>
      </c>
      <c r="E72" s="63">
        <v>1</v>
      </c>
      <c r="F72" s="64">
        <v>9010</v>
      </c>
      <c r="G72" s="65" t="s">
        <v>29</v>
      </c>
      <c r="H72" s="62" t="s">
        <v>34</v>
      </c>
      <c r="I72" s="66" t="s">
        <v>19</v>
      </c>
      <c r="J72" s="67"/>
      <c r="K72" s="68"/>
      <c r="L72" s="69">
        <f t="shared" si="1"/>
        <v>0</v>
      </c>
      <c r="M72" s="70" t="s">
        <v>35</v>
      </c>
    </row>
    <row r="73" spans="2:13" s="12" customFormat="1" ht="61.5" customHeight="1">
      <c r="B73" s="60">
        <v>1</v>
      </c>
      <c r="C73" s="61">
        <v>13</v>
      </c>
      <c r="D73" s="62" t="s">
        <v>50</v>
      </c>
      <c r="E73" s="63">
        <v>1</v>
      </c>
      <c r="F73" s="64"/>
      <c r="G73" s="65" t="s">
        <v>51</v>
      </c>
      <c r="H73" s="62" t="s">
        <v>52</v>
      </c>
      <c r="I73" s="66" t="s">
        <v>20</v>
      </c>
      <c r="J73" s="67" t="s">
        <v>53</v>
      </c>
      <c r="K73" s="70"/>
      <c r="L73" s="69" t="e">
        <f t="shared" si="1"/>
        <v>#DIV/0!</v>
      </c>
      <c r="M73" s="62" t="s">
        <v>54</v>
      </c>
    </row>
    <row r="74" spans="2:13" s="12" customFormat="1" ht="93.75" customHeight="1">
      <c r="B74" s="60">
        <v>1</v>
      </c>
      <c r="C74" s="61">
        <v>14</v>
      </c>
      <c r="D74" s="71" t="s">
        <v>55</v>
      </c>
      <c r="E74" s="63">
        <v>1</v>
      </c>
      <c r="F74" s="64">
        <v>4069.7</v>
      </c>
      <c r="G74" s="65">
        <v>2022</v>
      </c>
      <c r="H74" s="62" t="s">
        <v>56</v>
      </c>
      <c r="I74" s="66" t="s">
        <v>21</v>
      </c>
      <c r="J74" s="67" t="s">
        <v>57</v>
      </c>
      <c r="K74" s="64"/>
      <c r="L74" s="69">
        <f t="shared" si="1"/>
        <v>0</v>
      </c>
      <c r="M74" s="62"/>
    </row>
    <row r="75" spans="2:13" s="12" customFormat="1" ht="72" customHeight="1">
      <c r="B75" s="60">
        <v>1</v>
      </c>
      <c r="C75" s="61">
        <v>15</v>
      </c>
      <c r="D75" s="62" t="s">
        <v>58</v>
      </c>
      <c r="E75" s="63">
        <v>1</v>
      </c>
      <c r="F75" s="64">
        <v>1500</v>
      </c>
      <c r="G75" s="65">
        <v>2022</v>
      </c>
      <c r="H75" s="62" t="s">
        <v>59</v>
      </c>
      <c r="I75" s="66" t="s">
        <v>20</v>
      </c>
      <c r="J75" s="67" t="s">
        <v>60</v>
      </c>
      <c r="K75" s="68"/>
      <c r="L75" s="69">
        <f t="shared" si="1"/>
        <v>0</v>
      </c>
      <c r="M75" s="62" t="s">
        <v>61</v>
      </c>
    </row>
    <row r="76" spans="2:13" s="12" customFormat="1" ht="59.25" customHeight="1">
      <c r="B76" s="60">
        <v>1</v>
      </c>
      <c r="C76" s="61">
        <v>16</v>
      </c>
      <c r="D76" s="62" t="s">
        <v>62</v>
      </c>
      <c r="E76" s="63">
        <v>1</v>
      </c>
      <c r="F76" s="64">
        <v>15646.1</v>
      </c>
      <c r="G76" s="65" t="s">
        <v>29</v>
      </c>
      <c r="H76" s="62" t="s">
        <v>63</v>
      </c>
      <c r="I76" s="66" t="s">
        <v>20</v>
      </c>
      <c r="J76" s="67" t="s">
        <v>64</v>
      </c>
      <c r="K76" s="68"/>
      <c r="L76" s="69">
        <f t="shared" si="1"/>
        <v>0</v>
      </c>
      <c r="M76" s="62" t="s">
        <v>65</v>
      </c>
    </row>
    <row r="77" spans="2:13" s="12" customFormat="1" ht="60.75">
      <c r="B77" s="60">
        <v>1</v>
      </c>
      <c r="C77" s="61">
        <v>17</v>
      </c>
      <c r="D77" s="62" t="s">
        <v>66</v>
      </c>
      <c r="E77" s="63">
        <v>1</v>
      </c>
      <c r="F77" s="64">
        <v>477</v>
      </c>
      <c r="G77" s="65">
        <v>2022</v>
      </c>
      <c r="H77" s="62" t="s">
        <v>67</v>
      </c>
      <c r="I77" s="66" t="s">
        <v>19</v>
      </c>
      <c r="J77" s="67"/>
      <c r="K77" s="68"/>
      <c r="L77" s="69">
        <f t="shared" si="1"/>
        <v>0</v>
      </c>
      <c r="M77" s="72"/>
    </row>
    <row r="78" spans="2:13" s="73" customFormat="1" ht="160.5" customHeight="1">
      <c r="B78" s="60">
        <v>1</v>
      </c>
      <c r="C78" s="61">
        <v>18</v>
      </c>
      <c r="D78" s="70" t="s">
        <v>68</v>
      </c>
      <c r="E78" s="63">
        <v>1</v>
      </c>
      <c r="F78" s="64">
        <v>229.3</v>
      </c>
      <c r="G78" s="65">
        <v>2022</v>
      </c>
      <c r="H78" s="67" t="s">
        <v>69</v>
      </c>
      <c r="I78" s="66" t="s">
        <v>21</v>
      </c>
      <c r="J78" s="74" t="s">
        <v>70</v>
      </c>
      <c r="K78" s="68"/>
      <c r="L78" s="69">
        <f t="shared" si="1"/>
        <v>0</v>
      </c>
      <c r="M78" s="67"/>
    </row>
    <row r="79" spans="2:13" s="73" customFormat="1" ht="54.75" customHeight="1">
      <c r="B79" s="60">
        <v>1</v>
      </c>
      <c r="C79" s="61">
        <v>19</v>
      </c>
      <c r="D79" s="70" t="s">
        <v>71</v>
      </c>
      <c r="E79" s="63">
        <v>1</v>
      </c>
      <c r="F79" s="75" t="s">
        <v>72</v>
      </c>
      <c r="G79" s="65">
        <v>2022</v>
      </c>
      <c r="H79" s="67" t="s">
        <v>73</v>
      </c>
      <c r="I79" s="66" t="s">
        <v>23</v>
      </c>
      <c r="J79" s="67" t="s">
        <v>74</v>
      </c>
      <c r="K79" s="68"/>
      <c r="L79" s="76"/>
      <c r="M79" s="62" t="s">
        <v>75</v>
      </c>
    </row>
    <row r="80" spans="2:13" s="73" customFormat="1" ht="60.75">
      <c r="B80" s="60">
        <v>1</v>
      </c>
      <c r="C80" s="61">
        <v>20</v>
      </c>
      <c r="D80" s="70" t="s">
        <v>76</v>
      </c>
      <c r="E80" s="63">
        <v>1</v>
      </c>
      <c r="F80" s="75" t="s">
        <v>72</v>
      </c>
      <c r="G80" s="65">
        <v>2022</v>
      </c>
      <c r="H80" s="67" t="s">
        <v>73</v>
      </c>
      <c r="I80" s="66" t="s">
        <v>23</v>
      </c>
      <c r="J80" s="67" t="s">
        <v>74</v>
      </c>
      <c r="K80" s="68"/>
      <c r="L80" s="76"/>
      <c r="M80" s="62" t="s">
        <v>75</v>
      </c>
    </row>
    <row r="81" spans="2:13" s="73" customFormat="1" ht="64.5" customHeight="1">
      <c r="B81" s="60">
        <v>1</v>
      </c>
      <c r="C81" s="61">
        <v>21</v>
      </c>
      <c r="D81" s="70" t="s">
        <v>78</v>
      </c>
      <c r="E81" s="63">
        <v>1</v>
      </c>
      <c r="F81" s="75" t="s">
        <v>72</v>
      </c>
      <c r="G81" s="65" t="s">
        <v>51</v>
      </c>
      <c r="H81" s="62" t="s">
        <v>79</v>
      </c>
      <c r="I81" s="66" t="s">
        <v>23</v>
      </c>
      <c r="J81" s="67" t="s">
        <v>80</v>
      </c>
      <c r="K81" s="68"/>
      <c r="L81" s="76"/>
      <c r="M81" s="62" t="s">
        <v>75</v>
      </c>
    </row>
    <row r="82" spans="2:13" ht="26.25" customHeight="1">
      <c r="B82" s="1">
        <v>2</v>
      </c>
      <c r="C82" s="77"/>
      <c r="D82" s="587" t="s">
        <v>81</v>
      </c>
      <c r="E82" s="587"/>
      <c r="F82" s="587"/>
      <c r="G82" s="587"/>
      <c r="H82" s="587"/>
      <c r="I82" s="587"/>
      <c r="J82" s="587"/>
      <c r="K82" s="30"/>
      <c r="L82" s="78"/>
      <c r="M82" s="39"/>
    </row>
    <row r="83" spans="1:13" ht="0.75" customHeight="1" outlineLevel="1">
      <c r="A83" t="s">
        <v>82</v>
      </c>
      <c r="B83" s="1">
        <v>2</v>
      </c>
      <c r="C83" s="77"/>
      <c r="D83" s="79" t="s">
        <v>83</v>
      </c>
      <c r="E83" s="80"/>
      <c r="F83" s="81">
        <f>SUM(F84:F88)</f>
        <v>0</v>
      </c>
      <c r="G83" s="82"/>
      <c r="H83" s="83"/>
      <c r="I83" s="84" t="s">
        <v>17</v>
      </c>
      <c r="J83" s="85"/>
      <c r="K83" s="86">
        <f>SUM(K84:K88)</f>
        <v>0</v>
      </c>
      <c r="L83" s="87"/>
      <c r="M83" s="88"/>
    </row>
    <row r="84" spans="2:13" s="12" customFormat="1" ht="19.5" customHeight="1" hidden="1" outlineLevel="1">
      <c r="B84" s="1">
        <v>2</v>
      </c>
      <c r="C84" s="77"/>
      <c r="D84" s="79" t="s">
        <v>83</v>
      </c>
      <c r="E84" s="80"/>
      <c r="F84" s="89">
        <v>0</v>
      </c>
      <c r="G84" s="82"/>
      <c r="H84" s="83"/>
      <c r="I84" s="90" t="s">
        <v>18</v>
      </c>
      <c r="J84" s="85"/>
      <c r="K84" s="91"/>
      <c r="L84" s="92"/>
      <c r="M84" s="88"/>
    </row>
    <row r="85" spans="2:13" s="93" customFormat="1" ht="19.5" customHeight="1" hidden="1" outlineLevel="1">
      <c r="B85" s="1">
        <v>2</v>
      </c>
      <c r="C85" s="77"/>
      <c r="D85" s="79" t="s">
        <v>83</v>
      </c>
      <c r="E85" s="94"/>
      <c r="F85" s="89">
        <v>0</v>
      </c>
      <c r="G85" s="95"/>
      <c r="H85" s="83"/>
      <c r="I85" s="90" t="s">
        <v>19</v>
      </c>
      <c r="J85" s="85"/>
      <c r="K85" s="96"/>
      <c r="L85" s="97"/>
      <c r="M85" s="98"/>
    </row>
    <row r="86" spans="2:13" s="12" customFormat="1" ht="19.5" customHeight="1" hidden="1" outlineLevel="1">
      <c r="B86" s="1">
        <v>2</v>
      </c>
      <c r="C86" s="77"/>
      <c r="D86" s="79" t="s">
        <v>83</v>
      </c>
      <c r="E86" s="80"/>
      <c r="F86" s="89">
        <v>0</v>
      </c>
      <c r="G86" s="82"/>
      <c r="H86" s="83"/>
      <c r="I86" s="90" t="s">
        <v>20</v>
      </c>
      <c r="J86" s="85"/>
      <c r="K86" s="91"/>
      <c r="L86" s="92"/>
      <c r="M86" s="88"/>
    </row>
    <row r="87" spans="2:13" s="12" customFormat="1" ht="19.5" customHeight="1" hidden="1" outlineLevel="1">
      <c r="B87" s="1">
        <v>2</v>
      </c>
      <c r="C87" s="77"/>
      <c r="D87" s="79" t="s">
        <v>83</v>
      </c>
      <c r="E87" s="80"/>
      <c r="F87" s="89">
        <v>0</v>
      </c>
      <c r="G87" s="82"/>
      <c r="H87" s="83"/>
      <c r="I87" s="90" t="s">
        <v>21</v>
      </c>
      <c r="J87" s="85"/>
      <c r="K87" s="91"/>
      <c r="L87" s="92"/>
      <c r="M87" s="88"/>
    </row>
    <row r="88" spans="2:13" s="12" customFormat="1" ht="30.75" customHeight="1" outlineLevel="1">
      <c r="B88" s="1">
        <v>2</v>
      </c>
      <c r="C88" s="99"/>
      <c r="D88" s="100" t="s">
        <v>23</v>
      </c>
      <c r="E88" s="101"/>
      <c r="F88" s="102">
        <v>0</v>
      </c>
      <c r="G88" s="103"/>
      <c r="H88" s="104"/>
      <c r="I88" s="54" t="s">
        <v>23</v>
      </c>
      <c r="J88" s="47"/>
      <c r="K88" s="105"/>
      <c r="L88" s="106"/>
      <c r="M88" s="107"/>
    </row>
    <row r="89" spans="2:13" ht="19.5" customHeight="1">
      <c r="B89" s="1">
        <v>2</v>
      </c>
      <c r="C89" s="99">
        <v>1</v>
      </c>
      <c r="D89" s="70" t="s">
        <v>84</v>
      </c>
      <c r="E89" s="108"/>
      <c r="F89" s="109"/>
      <c r="G89" s="110"/>
      <c r="H89" s="111"/>
      <c r="I89" s="112"/>
      <c r="J89" s="113"/>
      <c r="K89" s="110"/>
      <c r="L89" s="114"/>
      <c r="M89" s="110"/>
    </row>
    <row r="90" spans="2:13" s="115" customFormat="1" ht="50.25" customHeight="1">
      <c r="B90" s="1">
        <v>2</v>
      </c>
      <c r="C90" s="99"/>
      <c r="D90" s="70" t="s">
        <v>85</v>
      </c>
      <c r="E90" s="72">
        <v>5</v>
      </c>
      <c r="F90" s="116" t="s">
        <v>72</v>
      </c>
      <c r="G90" s="117">
        <v>2022</v>
      </c>
      <c r="H90" s="111" t="s">
        <v>86</v>
      </c>
      <c r="I90" s="112" t="s">
        <v>23</v>
      </c>
      <c r="J90" s="588" t="s">
        <v>87</v>
      </c>
      <c r="K90" s="118"/>
      <c r="L90" s="119"/>
      <c r="M90" s="110"/>
    </row>
    <row r="91" spans="2:15" ht="56.25">
      <c r="B91" s="1">
        <v>2</v>
      </c>
      <c r="C91" s="99"/>
      <c r="D91" s="70" t="s">
        <v>88</v>
      </c>
      <c r="E91" s="72">
        <v>8</v>
      </c>
      <c r="F91" s="120" t="s">
        <v>72</v>
      </c>
      <c r="G91" s="117">
        <v>2022</v>
      </c>
      <c r="H91" s="111" t="s">
        <v>86</v>
      </c>
      <c r="I91" s="112" t="s">
        <v>23</v>
      </c>
      <c r="J91" s="588"/>
      <c r="K91" s="118"/>
      <c r="L91" s="119"/>
      <c r="M91" s="110"/>
      <c r="O91" t="s">
        <v>89</v>
      </c>
    </row>
    <row r="92" spans="2:13" s="12" customFormat="1" ht="42.75" customHeight="1">
      <c r="B92" s="60">
        <v>2</v>
      </c>
      <c r="C92" s="121"/>
      <c r="D92" s="70" t="s">
        <v>90</v>
      </c>
      <c r="E92" s="72"/>
      <c r="F92" s="120" t="s">
        <v>72</v>
      </c>
      <c r="G92" s="72">
        <v>2022</v>
      </c>
      <c r="H92" s="62" t="s">
        <v>86</v>
      </c>
      <c r="I92" s="65" t="s">
        <v>23</v>
      </c>
      <c r="J92" s="588"/>
      <c r="K92" s="118"/>
      <c r="L92" s="119"/>
      <c r="M92" s="110"/>
    </row>
    <row r="93" spans="2:13" s="12" customFormat="1" ht="36" customHeight="1">
      <c r="B93" s="60">
        <v>2</v>
      </c>
      <c r="C93" s="121"/>
      <c r="D93" s="70" t="s">
        <v>91</v>
      </c>
      <c r="E93" s="72">
        <v>4</v>
      </c>
      <c r="F93" s="120" t="s">
        <v>72</v>
      </c>
      <c r="G93" s="72">
        <v>2022</v>
      </c>
      <c r="H93" s="62" t="s">
        <v>86</v>
      </c>
      <c r="I93" s="65" t="s">
        <v>23</v>
      </c>
      <c r="J93" s="588"/>
      <c r="K93" s="118"/>
      <c r="L93" s="119"/>
      <c r="M93" s="110"/>
    </row>
    <row r="94" spans="2:13" s="12" customFormat="1" ht="56.25">
      <c r="B94" s="60">
        <v>2</v>
      </c>
      <c r="C94" s="121"/>
      <c r="D94" s="70" t="s">
        <v>92</v>
      </c>
      <c r="E94" s="72">
        <v>45</v>
      </c>
      <c r="F94" s="116" t="s">
        <v>93</v>
      </c>
      <c r="G94" s="72">
        <v>2022</v>
      </c>
      <c r="H94" s="62" t="s">
        <v>86</v>
      </c>
      <c r="I94" s="65" t="s">
        <v>23</v>
      </c>
      <c r="J94" s="588"/>
      <c r="K94" s="118"/>
      <c r="L94" s="119"/>
      <c r="M94" s="110"/>
    </row>
    <row r="95" spans="2:13" s="12" customFormat="1" ht="26.25" customHeight="1">
      <c r="B95" s="60">
        <v>2</v>
      </c>
      <c r="C95" s="121">
        <v>2</v>
      </c>
      <c r="D95" s="70" t="s">
        <v>94</v>
      </c>
      <c r="E95" s="72"/>
      <c r="F95" s="116"/>
      <c r="G95" s="72">
        <v>2022</v>
      </c>
      <c r="H95" s="62"/>
      <c r="I95" s="65"/>
      <c r="J95" s="67"/>
      <c r="K95" s="118"/>
      <c r="L95" s="119"/>
      <c r="M95" s="110"/>
    </row>
    <row r="96" spans="2:13" s="12" customFormat="1" ht="45.75" customHeight="1">
      <c r="B96" s="60">
        <v>2</v>
      </c>
      <c r="C96" s="121"/>
      <c r="D96" s="70" t="s">
        <v>95</v>
      </c>
      <c r="E96" s="72">
        <v>3</v>
      </c>
      <c r="F96" s="120" t="s">
        <v>72</v>
      </c>
      <c r="G96" s="72">
        <v>2022</v>
      </c>
      <c r="H96" s="62" t="s">
        <v>86</v>
      </c>
      <c r="I96" s="65" t="s">
        <v>23</v>
      </c>
      <c r="J96" s="589"/>
      <c r="K96" s="118"/>
      <c r="L96" s="119"/>
      <c r="M96" s="110"/>
    </row>
    <row r="97" spans="2:13" ht="75" customHeight="1">
      <c r="B97" s="1">
        <v>2</v>
      </c>
      <c r="C97" s="99">
        <v>3</v>
      </c>
      <c r="D97" s="70" t="s">
        <v>96</v>
      </c>
      <c r="E97" s="72">
        <v>5</v>
      </c>
      <c r="F97" s="122"/>
      <c r="G97" s="117" t="s">
        <v>97</v>
      </c>
      <c r="H97" s="111" t="s">
        <v>98</v>
      </c>
      <c r="I97" s="112" t="s">
        <v>23</v>
      </c>
      <c r="J97" s="589"/>
      <c r="K97" s="118"/>
      <c r="L97" s="119"/>
      <c r="M97" s="110"/>
    </row>
    <row r="98" spans="2:13" ht="75" customHeight="1">
      <c r="B98" s="1">
        <v>2</v>
      </c>
      <c r="C98" s="99">
        <v>4</v>
      </c>
      <c r="D98" s="70" t="s">
        <v>99</v>
      </c>
      <c r="E98" s="72" t="s">
        <v>100</v>
      </c>
      <c r="F98" s="122" t="s">
        <v>101</v>
      </c>
      <c r="G98" s="117">
        <v>2022</v>
      </c>
      <c r="H98" s="111" t="s">
        <v>98</v>
      </c>
      <c r="I98" s="112"/>
      <c r="J98" s="589"/>
      <c r="K98" s="118"/>
      <c r="L98" s="119"/>
      <c r="M98" s="110"/>
    </row>
    <row r="99" spans="2:13" ht="29.25" customHeight="1">
      <c r="B99" s="1">
        <v>3</v>
      </c>
      <c r="C99" s="123"/>
      <c r="D99" s="590" t="s">
        <v>102</v>
      </c>
      <c r="E99" s="590"/>
      <c r="F99" s="590"/>
      <c r="G99" s="590"/>
      <c r="H99" s="590"/>
      <c r="I99" s="590"/>
      <c r="J99" s="590"/>
      <c r="K99" s="30"/>
      <c r="L99" s="30"/>
      <c r="M99" s="39"/>
    </row>
    <row r="100" spans="2:13" s="124" customFormat="1" ht="17.25" customHeight="1" outlineLevel="1">
      <c r="B100" s="125">
        <v>3</v>
      </c>
      <c r="C100" s="126"/>
      <c r="D100" s="41" t="s">
        <v>17</v>
      </c>
      <c r="E100" s="127"/>
      <c r="F100" s="102">
        <f>SUM(F101:F105)</f>
        <v>234.64</v>
      </c>
      <c r="G100" s="128"/>
      <c r="H100" s="129"/>
      <c r="I100" s="130" t="s">
        <v>17</v>
      </c>
      <c r="J100" s="47"/>
      <c r="K100" s="48">
        <f>SUM(K101:K105)</f>
        <v>0</v>
      </c>
      <c r="L100" s="131"/>
      <c r="M100" s="132"/>
    </row>
    <row r="101" spans="2:13" s="133" customFormat="1" ht="1.5" customHeight="1" hidden="1" outlineLevel="1">
      <c r="B101" s="125">
        <v>3</v>
      </c>
      <c r="C101" s="126"/>
      <c r="D101" s="134" t="s">
        <v>103</v>
      </c>
      <c r="E101" s="127"/>
      <c r="F101" s="102">
        <f>SUMIF(I106:I113,I101,F106:F113)</f>
        <v>0</v>
      </c>
      <c r="G101" s="128"/>
      <c r="H101" s="129"/>
      <c r="I101" s="54" t="s">
        <v>18</v>
      </c>
      <c r="J101" s="47"/>
      <c r="K101" s="48">
        <f>SUMIF(I106:I113,I101,K106:K113)</f>
        <v>0</v>
      </c>
      <c r="L101" s="131"/>
      <c r="M101" s="132"/>
    </row>
    <row r="102" spans="2:13" s="133" customFormat="1" ht="17.25" customHeight="1" hidden="1" outlineLevel="1">
      <c r="B102" s="125">
        <v>3</v>
      </c>
      <c r="C102" s="126"/>
      <c r="D102" s="134" t="s">
        <v>103</v>
      </c>
      <c r="E102" s="127"/>
      <c r="F102" s="102">
        <f>SUMIF(I106:I113,I102,F106:F113)</f>
        <v>0</v>
      </c>
      <c r="G102" s="128"/>
      <c r="H102" s="129"/>
      <c r="I102" s="54" t="s">
        <v>19</v>
      </c>
      <c r="J102" s="47"/>
      <c r="K102" s="48">
        <f>SUMIF(I106:I113,I102,K106:K113)</f>
        <v>0</v>
      </c>
      <c r="L102" s="131"/>
      <c r="M102" s="132"/>
    </row>
    <row r="103" spans="2:13" s="133" customFormat="1" ht="17.25" customHeight="1" hidden="1" outlineLevel="1">
      <c r="B103" s="125">
        <v>3</v>
      </c>
      <c r="C103" s="126"/>
      <c r="D103" s="134" t="s">
        <v>103</v>
      </c>
      <c r="E103" s="127"/>
      <c r="F103" s="102">
        <f>SUMIF(I106:I113,I103,F106:F113)</f>
        <v>0</v>
      </c>
      <c r="G103" s="128"/>
      <c r="H103" s="129"/>
      <c r="I103" s="54" t="s">
        <v>20</v>
      </c>
      <c r="J103" s="47"/>
      <c r="K103" s="48">
        <f>SUMIF(I106:I113,I103,K106:K113)</f>
        <v>0</v>
      </c>
      <c r="L103" s="131"/>
      <c r="M103" s="132"/>
    </row>
    <row r="104" spans="2:13" s="133" customFormat="1" ht="21.75" customHeight="1" outlineLevel="1">
      <c r="B104" s="125">
        <v>3</v>
      </c>
      <c r="C104" s="126"/>
      <c r="D104" s="100" t="s">
        <v>21</v>
      </c>
      <c r="E104" s="127"/>
      <c r="F104" s="102">
        <f>SUMIF(I106:I113,I104,F106:F113)</f>
        <v>234.64</v>
      </c>
      <c r="G104" s="128"/>
      <c r="H104" s="129"/>
      <c r="I104" s="54" t="s">
        <v>21</v>
      </c>
      <c r="J104" s="47"/>
      <c r="K104" s="48">
        <f>SUMIF(I106:I113,I104,K106:K113)</f>
        <v>0</v>
      </c>
      <c r="L104" s="131"/>
      <c r="M104" s="132"/>
    </row>
    <row r="105" spans="2:13" s="133" customFormat="1" ht="60.75" hidden="1" outlineLevel="1">
      <c r="B105" s="125">
        <v>3</v>
      </c>
      <c r="C105" s="126"/>
      <c r="D105" s="135" t="s">
        <v>103</v>
      </c>
      <c r="E105" s="127"/>
      <c r="F105" s="102">
        <f>SUMIF(I106:I113,I105,F106:F113)</f>
        <v>0</v>
      </c>
      <c r="G105" s="128"/>
      <c r="H105" s="129"/>
      <c r="I105" s="136" t="s">
        <v>23</v>
      </c>
      <c r="J105" s="47"/>
      <c r="K105" s="48">
        <f>SUMIF(I106:I113,I105,K106:K113)</f>
        <v>0</v>
      </c>
      <c r="L105" s="131"/>
      <c r="M105" s="132"/>
    </row>
    <row r="106" spans="2:13" s="133" customFormat="1" ht="118.5" collapsed="1">
      <c r="B106" s="125">
        <v>3</v>
      </c>
      <c r="C106" s="137">
        <v>1</v>
      </c>
      <c r="D106" s="70" t="s">
        <v>104</v>
      </c>
      <c r="E106" s="112" t="s">
        <v>105</v>
      </c>
      <c r="F106" s="138" t="s">
        <v>101</v>
      </c>
      <c r="G106" s="112">
        <v>2022</v>
      </c>
      <c r="H106" s="67" t="s">
        <v>69</v>
      </c>
      <c r="I106" s="112"/>
      <c r="J106" s="67" t="s">
        <v>106</v>
      </c>
      <c r="K106" s="139"/>
      <c r="L106" s="72"/>
      <c r="M106" s="62"/>
    </row>
    <row r="107" spans="2:13" s="140" customFormat="1" ht="60.75">
      <c r="B107" s="125">
        <v>3</v>
      </c>
      <c r="C107" s="137">
        <v>2</v>
      </c>
      <c r="D107" s="110" t="s">
        <v>107</v>
      </c>
      <c r="E107" s="121"/>
      <c r="F107" s="141"/>
      <c r="G107" s="117"/>
      <c r="H107" s="113"/>
      <c r="I107" s="112"/>
      <c r="J107" s="111"/>
      <c r="K107" s="110"/>
      <c r="L107" s="118"/>
      <c r="M107" s="110"/>
    </row>
    <row r="108" spans="2:13" s="140" customFormat="1" ht="57.75" customHeight="1">
      <c r="B108" s="125">
        <v>3</v>
      </c>
      <c r="C108" s="137"/>
      <c r="D108" s="142" t="s">
        <v>108</v>
      </c>
      <c r="E108" s="112"/>
      <c r="F108" s="138" t="s">
        <v>101</v>
      </c>
      <c r="G108" s="112">
        <v>2022</v>
      </c>
      <c r="H108" s="588" t="s">
        <v>109</v>
      </c>
      <c r="I108" s="112"/>
      <c r="J108" s="589" t="s">
        <v>110</v>
      </c>
      <c r="K108" s="110"/>
      <c r="L108" s="118"/>
      <c r="M108" s="110"/>
    </row>
    <row r="109" spans="2:13" s="140" customFormat="1" ht="81">
      <c r="B109" s="125">
        <v>3</v>
      </c>
      <c r="C109" s="137"/>
      <c r="D109" s="142" t="s">
        <v>111</v>
      </c>
      <c r="E109" s="112">
        <v>1</v>
      </c>
      <c r="F109" s="138" t="s">
        <v>101</v>
      </c>
      <c r="G109" s="112">
        <v>2022</v>
      </c>
      <c r="H109" s="588"/>
      <c r="I109" s="65"/>
      <c r="J109" s="589"/>
      <c r="K109" s="110"/>
      <c r="L109" s="118"/>
      <c r="M109" s="110"/>
    </row>
    <row r="110" spans="2:13" s="140" customFormat="1" ht="106.5" customHeight="1">
      <c r="B110" s="125">
        <v>3</v>
      </c>
      <c r="C110" s="137"/>
      <c r="D110" s="142" t="s">
        <v>112</v>
      </c>
      <c r="E110" s="112">
        <v>1</v>
      </c>
      <c r="F110" s="143">
        <v>180.84</v>
      </c>
      <c r="G110" s="112">
        <v>2022</v>
      </c>
      <c r="H110" s="588"/>
      <c r="I110" s="66" t="s">
        <v>21</v>
      </c>
      <c r="J110" s="589"/>
      <c r="K110" s="110"/>
      <c r="L110" s="118"/>
      <c r="M110" s="110"/>
    </row>
    <row r="111" spans="2:13" s="140" customFormat="1" ht="90" customHeight="1">
      <c r="B111" s="125">
        <v>3</v>
      </c>
      <c r="C111" s="137">
        <v>3</v>
      </c>
      <c r="D111" s="110" t="s">
        <v>113</v>
      </c>
      <c r="E111" s="144" t="s">
        <v>114</v>
      </c>
      <c r="F111" s="138" t="s">
        <v>101</v>
      </c>
      <c r="G111" s="112">
        <v>2022</v>
      </c>
      <c r="H111" s="111" t="s">
        <v>115</v>
      </c>
      <c r="I111" s="144"/>
      <c r="J111" s="62" t="s">
        <v>116</v>
      </c>
      <c r="K111" s="118"/>
      <c r="L111" s="118"/>
      <c r="M111" s="110"/>
    </row>
    <row r="112" spans="2:13" s="140" customFormat="1" ht="53.25" customHeight="1">
      <c r="B112" s="125"/>
      <c r="C112" s="137">
        <v>4</v>
      </c>
      <c r="D112" s="110" t="s">
        <v>117</v>
      </c>
      <c r="E112" s="112">
        <v>1</v>
      </c>
      <c r="F112" s="145">
        <v>53.8</v>
      </c>
      <c r="G112" s="112">
        <v>2022</v>
      </c>
      <c r="H112" s="111" t="s">
        <v>109</v>
      </c>
      <c r="I112" s="144" t="s">
        <v>21</v>
      </c>
      <c r="J112" s="62"/>
      <c r="K112" s="118"/>
      <c r="L112" s="118"/>
      <c r="M112" s="110"/>
    </row>
    <row r="113" spans="2:13" s="140" customFormat="1" ht="102" customHeight="1">
      <c r="B113" s="125">
        <v>3</v>
      </c>
      <c r="C113" s="137">
        <v>5</v>
      </c>
      <c r="D113" s="110" t="s">
        <v>118</v>
      </c>
      <c r="E113" s="144" t="s">
        <v>119</v>
      </c>
      <c r="F113" s="138" t="s">
        <v>101</v>
      </c>
      <c r="G113" s="112">
        <v>2022</v>
      </c>
      <c r="H113" s="111" t="s">
        <v>120</v>
      </c>
      <c r="I113" s="144"/>
      <c r="J113" s="62" t="s">
        <v>121</v>
      </c>
      <c r="K113" s="110"/>
      <c r="L113" s="118"/>
      <c r="M113" s="110"/>
    </row>
    <row r="114" spans="2:13" ht="27" customHeight="1">
      <c r="B114" s="1">
        <v>4</v>
      </c>
      <c r="C114" s="123"/>
      <c r="D114" s="587" t="s">
        <v>122</v>
      </c>
      <c r="E114" s="587"/>
      <c r="F114" s="587"/>
      <c r="G114" s="587"/>
      <c r="H114" s="587"/>
      <c r="I114" s="587"/>
      <c r="J114" s="587"/>
      <c r="K114" s="146"/>
      <c r="L114" s="147"/>
      <c r="M114" s="30"/>
    </row>
    <row r="115" spans="2:13" s="93" customFormat="1" ht="18" customHeight="1" outlineLevel="1">
      <c r="B115" s="1">
        <v>4</v>
      </c>
      <c r="C115" s="148"/>
      <c r="D115" s="149" t="s">
        <v>17</v>
      </c>
      <c r="E115" s="150"/>
      <c r="F115" s="151">
        <f>SUM(F116:F120)</f>
        <v>81626.5</v>
      </c>
      <c r="G115" s="152"/>
      <c r="H115" s="153"/>
      <c r="I115" s="154" t="s">
        <v>17</v>
      </c>
      <c r="J115" s="155"/>
      <c r="K115" s="156">
        <f>SUM(K116:K120)</f>
        <v>0</v>
      </c>
      <c r="L115" s="157">
        <f>K115/F115%</f>
        <v>0</v>
      </c>
      <c r="M115" s="158"/>
    </row>
    <row r="116" spans="2:13" s="159" customFormat="1" ht="37.5" outlineLevel="1">
      <c r="B116" s="1">
        <v>4</v>
      </c>
      <c r="C116" s="148"/>
      <c r="D116" s="160" t="s">
        <v>18</v>
      </c>
      <c r="E116" s="150"/>
      <c r="F116" s="151">
        <f>SUMIF(I121:I136,I116,F121:F136)</f>
        <v>70</v>
      </c>
      <c r="G116" s="161"/>
      <c r="H116" s="153"/>
      <c r="I116" s="162" t="s">
        <v>18</v>
      </c>
      <c r="J116" s="155"/>
      <c r="K116" s="163">
        <f>SUMIF(I121:I136,I116,K121:K136)</f>
        <v>0</v>
      </c>
      <c r="L116" s="157"/>
      <c r="M116" s="158"/>
    </row>
    <row r="117" spans="2:13" s="159" customFormat="1" ht="23.25" customHeight="1" outlineLevel="1">
      <c r="B117" s="1">
        <v>4</v>
      </c>
      <c r="C117" s="148"/>
      <c r="D117" s="160" t="s">
        <v>19</v>
      </c>
      <c r="E117" s="150"/>
      <c r="F117" s="151">
        <f>SUMIF(I121:I136,I117,F121:F136)</f>
        <v>394.8</v>
      </c>
      <c r="G117" s="164"/>
      <c r="H117" s="153"/>
      <c r="I117" s="162" t="s">
        <v>19</v>
      </c>
      <c r="J117" s="155"/>
      <c r="K117" s="163">
        <f>SUMIF(I121:I136,I117,K121:K136)</f>
        <v>0</v>
      </c>
      <c r="L117" s="157">
        <f>K117/F117%</f>
        <v>0</v>
      </c>
      <c r="M117" s="158"/>
    </row>
    <row r="118" spans="2:13" s="159" customFormat="1" ht="17.25" customHeight="1" outlineLevel="1">
      <c r="B118" s="1">
        <v>4</v>
      </c>
      <c r="C118" s="148"/>
      <c r="D118" s="160" t="s">
        <v>20</v>
      </c>
      <c r="E118" s="150"/>
      <c r="F118" s="151">
        <f>SUMIF(I121:I136,I118,F121:F136)</f>
        <v>81131.7</v>
      </c>
      <c r="G118" s="152"/>
      <c r="H118" s="153"/>
      <c r="I118" s="162" t="s">
        <v>20</v>
      </c>
      <c r="J118" s="155"/>
      <c r="K118" s="163">
        <f>SUMIF(I121:I136,I118,K121:K136)</f>
        <v>0</v>
      </c>
      <c r="L118" s="157">
        <f>K118/F118%</f>
        <v>0</v>
      </c>
      <c r="M118" s="158"/>
    </row>
    <row r="119" spans="2:13" s="159" customFormat="1" ht="26.25" customHeight="1" hidden="1" outlineLevel="1">
      <c r="B119" s="1">
        <v>4</v>
      </c>
      <c r="C119" s="148"/>
      <c r="D119" s="160" t="s">
        <v>21</v>
      </c>
      <c r="E119" s="150"/>
      <c r="F119" s="151">
        <f>SUMIF(I121:I136,I119,F121:F136)</f>
        <v>0</v>
      </c>
      <c r="G119" s="152"/>
      <c r="H119" s="165"/>
      <c r="I119" s="162" t="s">
        <v>21</v>
      </c>
      <c r="J119" s="155"/>
      <c r="K119" s="163">
        <f>SUMIF(I121:I136,I119,K121:K136)</f>
        <v>0</v>
      </c>
      <c r="L119" s="157"/>
      <c r="M119" s="158"/>
    </row>
    <row r="120" spans="2:13" s="159" customFormat="1" ht="37.5" outlineLevel="1">
      <c r="B120" s="1">
        <v>4</v>
      </c>
      <c r="C120" s="148"/>
      <c r="D120" s="160" t="s">
        <v>23</v>
      </c>
      <c r="E120" s="150"/>
      <c r="F120" s="151">
        <f>SUMIF(I121:I136,I120,F121:F136)</f>
        <v>30</v>
      </c>
      <c r="G120" s="152"/>
      <c r="H120" s="153"/>
      <c r="I120" s="162" t="s">
        <v>23</v>
      </c>
      <c r="J120" s="155"/>
      <c r="K120" s="163">
        <f>SUMIF(I121:I136,I120,K121:K136)</f>
        <v>0</v>
      </c>
      <c r="L120" s="157">
        <f>K120/F120%</f>
        <v>0</v>
      </c>
      <c r="M120" s="158"/>
    </row>
    <row r="121" spans="2:13" s="12" customFormat="1" ht="61.5" customHeight="1">
      <c r="B121" s="60">
        <v>4</v>
      </c>
      <c r="C121" s="166">
        <v>1</v>
      </c>
      <c r="D121" s="167" t="s">
        <v>123</v>
      </c>
      <c r="E121" s="168"/>
      <c r="F121" s="169"/>
      <c r="G121" s="168"/>
      <c r="H121" s="170"/>
      <c r="I121" s="66"/>
      <c r="J121" s="170"/>
      <c r="K121" s="171"/>
      <c r="L121" s="172"/>
      <c r="M121" s="167"/>
    </row>
    <row r="122" spans="2:13" s="12" customFormat="1" ht="148.5" customHeight="1">
      <c r="B122" s="60">
        <v>4</v>
      </c>
      <c r="C122" s="166"/>
      <c r="D122" s="167" t="s">
        <v>124</v>
      </c>
      <c r="E122" s="168">
        <v>1</v>
      </c>
      <c r="F122" s="169">
        <v>135</v>
      </c>
      <c r="G122" s="168">
        <v>2021</v>
      </c>
      <c r="H122" s="67" t="s">
        <v>125</v>
      </c>
      <c r="I122" s="66" t="s">
        <v>19</v>
      </c>
      <c r="J122" s="591" t="s">
        <v>126</v>
      </c>
      <c r="K122" s="171"/>
      <c r="L122" s="172"/>
      <c r="M122" s="167"/>
    </row>
    <row r="123" spans="2:13" s="12" customFormat="1" ht="141.75">
      <c r="B123" s="60">
        <v>4</v>
      </c>
      <c r="C123" s="166"/>
      <c r="D123" s="167" t="s">
        <v>127</v>
      </c>
      <c r="E123" s="168">
        <v>1</v>
      </c>
      <c r="F123" s="169">
        <f>25+50</f>
        <v>75</v>
      </c>
      <c r="G123" s="168">
        <v>2021</v>
      </c>
      <c r="H123" s="170" t="s">
        <v>128</v>
      </c>
      <c r="I123" s="66" t="s">
        <v>19</v>
      </c>
      <c r="J123" s="591"/>
      <c r="K123" s="171"/>
      <c r="L123" s="172"/>
      <c r="M123" s="167"/>
    </row>
    <row r="124" spans="2:13" s="12" customFormat="1" ht="60.75">
      <c r="B124" s="60">
        <v>4</v>
      </c>
      <c r="C124" s="166">
        <v>2</v>
      </c>
      <c r="D124" s="167" t="s">
        <v>129</v>
      </c>
      <c r="E124" s="168"/>
      <c r="F124" s="169"/>
      <c r="G124" s="168"/>
      <c r="H124" s="170"/>
      <c r="I124" s="66"/>
      <c r="J124" s="168"/>
      <c r="K124" s="171"/>
      <c r="L124" s="172"/>
      <c r="M124" s="167"/>
    </row>
    <row r="125" spans="2:13" s="12" customFormat="1" ht="162">
      <c r="B125" s="60">
        <v>4</v>
      </c>
      <c r="C125" s="166"/>
      <c r="D125" s="167" t="s">
        <v>130</v>
      </c>
      <c r="E125" s="168">
        <v>1</v>
      </c>
      <c r="F125" s="169">
        <v>45</v>
      </c>
      <c r="G125" s="168">
        <v>2022</v>
      </c>
      <c r="H125" s="173" t="s">
        <v>131</v>
      </c>
      <c r="I125" s="66" t="s">
        <v>19</v>
      </c>
      <c r="J125" s="170" t="s">
        <v>132</v>
      </c>
      <c r="K125" s="174"/>
      <c r="L125" s="175">
        <f>K125/F125%</f>
        <v>0</v>
      </c>
      <c r="M125" s="176"/>
    </row>
    <row r="126" spans="2:13" s="12" customFormat="1" ht="162">
      <c r="B126" s="60"/>
      <c r="C126" s="166"/>
      <c r="D126" s="167" t="s">
        <v>133</v>
      </c>
      <c r="E126" s="168">
        <v>4</v>
      </c>
      <c r="F126" s="169">
        <v>139.8</v>
      </c>
      <c r="G126" s="168">
        <v>2022</v>
      </c>
      <c r="H126" s="173" t="s">
        <v>131</v>
      </c>
      <c r="I126" s="66" t="s">
        <v>19</v>
      </c>
      <c r="J126" s="170"/>
      <c r="K126" s="174"/>
      <c r="L126" s="175">
        <f>K126/F126%</f>
        <v>0</v>
      </c>
      <c r="M126" s="176"/>
    </row>
    <row r="127" spans="2:13" s="12" customFormat="1" ht="43.5" customHeight="1">
      <c r="B127" s="60">
        <v>4</v>
      </c>
      <c r="C127" s="166">
        <v>3</v>
      </c>
      <c r="D127" s="167" t="s">
        <v>134</v>
      </c>
      <c r="E127" s="168"/>
      <c r="F127" s="169"/>
      <c r="G127" s="168"/>
      <c r="H127" s="170"/>
      <c r="I127" s="66"/>
      <c r="J127" s="177"/>
      <c r="K127" s="174"/>
      <c r="L127" s="175"/>
      <c r="M127" s="167"/>
    </row>
    <row r="128" spans="2:13" s="12" customFormat="1" ht="81">
      <c r="B128" s="60">
        <v>4</v>
      </c>
      <c r="C128" s="166"/>
      <c r="D128" s="167" t="s">
        <v>135</v>
      </c>
      <c r="E128" s="168">
        <v>1</v>
      </c>
      <c r="F128" s="169">
        <v>19610</v>
      </c>
      <c r="G128" s="168">
        <v>2022</v>
      </c>
      <c r="H128" s="173" t="s">
        <v>136</v>
      </c>
      <c r="I128" s="66" t="s">
        <v>20</v>
      </c>
      <c r="J128" s="177"/>
      <c r="K128" s="174"/>
      <c r="L128" s="175">
        <f>K128/F128%</f>
        <v>0</v>
      </c>
      <c r="M128" s="167"/>
    </row>
    <row r="129" spans="2:13" s="12" customFormat="1" ht="81">
      <c r="B129" s="60"/>
      <c r="C129" s="166"/>
      <c r="D129" s="167" t="s">
        <v>137</v>
      </c>
      <c r="E129" s="168">
        <v>1</v>
      </c>
      <c r="F129" s="169">
        <v>24487</v>
      </c>
      <c r="G129" s="168">
        <v>2022</v>
      </c>
      <c r="H129" s="173" t="s">
        <v>136</v>
      </c>
      <c r="I129" s="66" t="s">
        <v>20</v>
      </c>
      <c r="J129" s="177"/>
      <c r="K129" s="174"/>
      <c r="L129" s="175">
        <f>K129/F129%</f>
        <v>0</v>
      </c>
      <c r="M129" s="167"/>
    </row>
    <row r="130" spans="2:13" s="12" customFormat="1" ht="81">
      <c r="B130" s="60"/>
      <c r="C130" s="166"/>
      <c r="D130" s="167" t="s">
        <v>138</v>
      </c>
      <c r="E130" s="168">
        <v>1</v>
      </c>
      <c r="F130" s="169">
        <v>32965</v>
      </c>
      <c r="G130" s="168">
        <v>2022</v>
      </c>
      <c r="H130" s="173" t="s">
        <v>136</v>
      </c>
      <c r="I130" s="66" t="s">
        <v>20</v>
      </c>
      <c r="J130" s="177"/>
      <c r="K130" s="174"/>
      <c r="L130" s="175">
        <f>K130/F130%</f>
        <v>0</v>
      </c>
      <c r="M130" s="173"/>
    </row>
    <row r="131" spans="2:13" s="12" customFormat="1" ht="81">
      <c r="B131" s="60"/>
      <c r="C131" s="166"/>
      <c r="D131" s="167" t="s">
        <v>139</v>
      </c>
      <c r="E131" s="168">
        <v>1</v>
      </c>
      <c r="F131" s="169">
        <v>4069.7</v>
      </c>
      <c r="G131" s="168">
        <v>2022</v>
      </c>
      <c r="H131" s="173" t="s">
        <v>140</v>
      </c>
      <c r="I131" s="66" t="s">
        <v>20</v>
      </c>
      <c r="J131" s="177"/>
      <c r="K131" s="174"/>
      <c r="L131" s="175">
        <f>K131/F131%</f>
        <v>0</v>
      </c>
      <c r="M131" s="173"/>
    </row>
    <row r="132" spans="2:13" s="12" customFormat="1" ht="40.5">
      <c r="B132" s="60">
        <v>4</v>
      </c>
      <c r="C132" s="166">
        <v>4</v>
      </c>
      <c r="D132" s="167" t="s">
        <v>141</v>
      </c>
      <c r="E132" s="168"/>
      <c r="F132" s="169"/>
      <c r="G132" s="168"/>
      <c r="H132" s="173"/>
      <c r="I132" s="66"/>
      <c r="J132" s="177"/>
      <c r="K132" s="174"/>
      <c r="L132" s="175"/>
      <c r="M132" s="172"/>
    </row>
    <row r="133" spans="2:13" s="12" customFormat="1" ht="40.5">
      <c r="B133" s="60">
        <v>4</v>
      </c>
      <c r="C133" s="166"/>
      <c r="D133" s="167" t="s">
        <v>142</v>
      </c>
      <c r="E133" s="168">
        <v>1</v>
      </c>
      <c r="F133" s="169"/>
      <c r="G133" s="168">
        <v>2022</v>
      </c>
      <c r="H133" s="173" t="s">
        <v>140</v>
      </c>
      <c r="I133" s="66" t="s">
        <v>20</v>
      </c>
      <c r="J133" s="177"/>
      <c r="K133" s="174"/>
      <c r="L133" s="175" t="e">
        <f>K133/F133%</f>
        <v>#DIV/0!</v>
      </c>
      <c r="M133" s="176"/>
    </row>
    <row r="134" spans="2:13" s="12" customFormat="1" ht="40.5">
      <c r="B134" s="60">
        <v>4</v>
      </c>
      <c r="C134" s="166">
        <v>5</v>
      </c>
      <c r="D134" s="173" t="s">
        <v>143</v>
      </c>
      <c r="E134" s="168"/>
      <c r="F134" s="169"/>
      <c r="G134" s="168"/>
      <c r="H134" s="170"/>
      <c r="I134" s="66"/>
      <c r="J134" s="177"/>
      <c r="K134" s="174"/>
      <c r="L134" s="175"/>
      <c r="M134" s="167"/>
    </row>
    <row r="135" spans="2:13" s="12" customFormat="1" ht="60.75">
      <c r="B135" s="60"/>
      <c r="C135" s="166"/>
      <c r="D135" s="173" t="s">
        <v>144</v>
      </c>
      <c r="E135" s="168">
        <v>1</v>
      </c>
      <c r="F135" s="169">
        <v>70</v>
      </c>
      <c r="G135" s="168">
        <v>2022</v>
      </c>
      <c r="H135" s="170" t="s">
        <v>145</v>
      </c>
      <c r="I135" s="66" t="s">
        <v>18</v>
      </c>
      <c r="J135" s="177"/>
      <c r="K135" s="174"/>
      <c r="L135" s="175">
        <f>K135/F135%</f>
        <v>0</v>
      </c>
      <c r="M135" s="176"/>
    </row>
    <row r="136" spans="2:13" s="12" customFormat="1" ht="61.5" customHeight="1">
      <c r="B136" s="60"/>
      <c r="C136" s="166"/>
      <c r="D136" s="173" t="s">
        <v>146</v>
      </c>
      <c r="E136" s="168">
        <v>1</v>
      </c>
      <c r="F136" s="169">
        <v>30</v>
      </c>
      <c r="G136" s="168">
        <v>2022</v>
      </c>
      <c r="H136" s="170" t="s">
        <v>145</v>
      </c>
      <c r="I136" s="66" t="s">
        <v>23</v>
      </c>
      <c r="J136" s="177"/>
      <c r="K136" s="174"/>
      <c r="L136" s="175">
        <f>K136/F136%</f>
        <v>0</v>
      </c>
      <c r="M136" s="176"/>
    </row>
    <row r="137" spans="2:13" ht="23.25" customHeight="1">
      <c r="B137" s="1">
        <v>5</v>
      </c>
      <c r="C137" s="123">
        <v>5</v>
      </c>
      <c r="D137" s="587" t="s">
        <v>147</v>
      </c>
      <c r="E137" s="587"/>
      <c r="F137" s="587"/>
      <c r="G137" s="587"/>
      <c r="H137" s="587"/>
      <c r="I137" s="587"/>
      <c r="J137" s="587"/>
      <c r="K137" s="178"/>
      <c r="L137" s="179"/>
      <c r="M137" s="37"/>
    </row>
    <row r="138" spans="2:13" s="12" customFormat="1" ht="18" customHeight="1" outlineLevel="1">
      <c r="B138" s="1">
        <v>5</v>
      </c>
      <c r="C138" s="180">
        <v>5</v>
      </c>
      <c r="D138" s="149" t="s">
        <v>17</v>
      </c>
      <c r="E138" s="181"/>
      <c r="F138" s="182">
        <f>SUM(F139:F143)</f>
        <v>16113.610999999999</v>
      </c>
      <c r="G138" s="183"/>
      <c r="H138" s="184"/>
      <c r="I138" s="185" t="s">
        <v>17</v>
      </c>
      <c r="J138" s="155"/>
      <c r="K138" s="186">
        <f>SUM(K139:K143)</f>
        <v>0</v>
      </c>
      <c r="L138" s="187">
        <f>K138/F138%</f>
        <v>0</v>
      </c>
      <c r="M138" s="188"/>
    </row>
    <row r="139" spans="2:13" s="12" customFormat="1" ht="20.25" hidden="1" outlineLevel="1">
      <c r="B139" s="1">
        <v>5</v>
      </c>
      <c r="C139" s="180">
        <v>5</v>
      </c>
      <c r="D139" s="189" t="s">
        <v>18</v>
      </c>
      <c r="E139" s="181"/>
      <c r="F139" s="182">
        <f>SUMIF(I144:I161,I139,F144:F161)</f>
        <v>0</v>
      </c>
      <c r="G139" s="190"/>
      <c r="H139" s="184"/>
      <c r="I139" s="56" t="s">
        <v>18</v>
      </c>
      <c r="J139" s="155"/>
      <c r="K139" s="186">
        <f>SUMIF(I144:I161,I139,K144:K161)</f>
        <v>0</v>
      </c>
      <c r="L139" s="157"/>
      <c r="M139" s="188"/>
    </row>
    <row r="140" spans="2:13" s="12" customFormat="1" ht="20.25" outlineLevel="1">
      <c r="B140" s="1">
        <v>5</v>
      </c>
      <c r="C140" s="180">
        <v>5</v>
      </c>
      <c r="D140" s="189" t="s">
        <v>19</v>
      </c>
      <c r="E140" s="181"/>
      <c r="F140" s="182">
        <f>SUMIF(I144:I161,I140,F144:F159)</f>
        <v>200</v>
      </c>
      <c r="G140" s="191"/>
      <c r="H140" s="184"/>
      <c r="I140" s="56" t="s">
        <v>19</v>
      </c>
      <c r="J140" s="155"/>
      <c r="K140" s="186">
        <f>SUMIF(I144:I161,I140,K144:K161)</f>
        <v>0</v>
      </c>
      <c r="L140" s="157">
        <f>K140/F140%</f>
        <v>0</v>
      </c>
      <c r="M140" s="188"/>
    </row>
    <row r="141" spans="2:13" s="12" customFormat="1" ht="19.5" customHeight="1" outlineLevel="1">
      <c r="B141" s="1">
        <v>5</v>
      </c>
      <c r="C141" s="180">
        <v>5</v>
      </c>
      <c r="D141" s="189" t="s">
        <v>20</v>
      </c>
      <c r="E141" s="181"/>
      <c r="F141" s="182">
        <f>SUMIF(I144:I161,I141,F144:F161)</f>
        <v>15913.610999999999</v>
      </c>
      <c r="G141" s="192"/>
      <c r="H141" s="184"/>
      <c r="I141" s="56" t="s">
        <v>20</v>
      </c>
      <c r="J141" s="155"/>
      <c r="K141" s="193">
        <f>SUMIF(I144:J161,I141,K144:K161)</f>
        <v>0</v>
      </c>
      <c r="L141" s="194">
        <f>K141/F141%</f>
        <v>0</v>
      </c>
      <c r="M141" s="188"/>
    </row>
    <row r="142" spans="2:13" s="12" customFormat="1" ht="37.5" hidden="1" outlineLevel="1">
      <c r="B142" s="1">
        <v>5</v>
      </c>
      <c r="C142" s="180">
        <v>5</v>
      </c>
      <c r="D142" s="195" t="s">
        <v>21</v>
      </c>
      <c r="E142" s="181"/>
      <c r="F142" s="182">
        <f>SUMIF(I144:I161,I142,F144:F161)</f>
        <v>0</v>
      </c>
      <c r="G142" s="183"/>
      <c r="H142" s="184"/>
      <c r="I142" s="196" t="s">
        <v>21</v>
      </c>
      <c r="J142" s="155"/>
      <c r="K142" s="186">
        <f>SUMIF(I144:I161,I142,K144:K161)</f>
        <v>0</v>
      </c>
      <c r="L142" s="197" t="e">
        <f>K142/F142%</f>
        <v>#DIV/0!</v>
      </c>
      <c r="M142" s="188"/>
    </row>
    <row r="143" spans="2:13" s="12" customFormat="1" ht="1.5" customHeight="1" hidden="1" outlineLevel="1">
      <c r="B143" s="1">
        <v>5</v>
      </c>
      <c r="C143" s="180">
        <v>5</v>
      </c>
      <c r="D143" s="152" t="s">
        <v>23</v>
      </c>
      <c r="E143" s="181"/>
      <c r="F143" s="182">
        <f>SUMIF(I144:J161,I143,F144:F161)</f>
        <v>0</v>
      </c>
      <c r="G143" s="183"/>
      <c r="H143" s="184"/>
      <c r="I143" s="196" t="s">
        <v>23</v>
      </c>
      <c r="J143" s="155"/>
      <c r="K143" s="186">
        <f>SUMIF(I144:I161,I143,K144:K161)</f>
        <v>0</v>
      </c>
      <c r="L143" s="197" t="e">
        <f>K143/F143%</f>
        <v>#DIV/0!</v>
      </c>
      <c r="M143" s="188"/>
    </row>
    <row r="144" spans="2:13" s="73" customFormat="1" ht="98.25" customHeight="1" collapsed="1">
      <c r="B144" s="1">
        <v>5</v>
      </c>
      <c r="C144" s="198">
        <v>1</v>
      </c>
      <c r="D144" s="173" t="s">
        <v>148</v>
      </c>
      <c r="E144" s="199">
        <v>1</v>
      </c>
      <c r="F144" s="171">
        <v>388.149</v>
      </c>
      <c r="G144" s="168" t="s">
        <v>77</v>
      </c>
      <c r="H144" s="170" t="s">
        <v>149</v>
      </c>
      <c r="I144" s="66" t="s">
        <v>20</v>
      </c>
      <c r="J144" s="170" t="s">
        <v>150</v>
      </c>
      <c r="K144" s="200"/>
      <c r="L144" s="169">
        <f>K144/F144*100</f>
        <v>0</v>
      </c>
      <c r="M144" s="173" t="s">
        <v>535</v>
      </c>
    </row>
    <row r="145" spans="2:13" s="73" customFormat="1" ht="20.25">
      <c r="B145" s="1">
        <v>5</v>
      </c>
      <c r="C145" s="198">
        <v>2</v>
      </c>
      <c r="D145" s="173" t="s">
        <v>151</v>
      </c>
      <c r="E145" s="199"/>
      <c r="F145" s="171"/>
      <c r="G145" s="168"/>
      <c r="H145" s="170"/>
      <c r="I145" s="66"/>
      <c r="J145" s="170"/>
      <c r="K145" s="200"/>
      <c r="L145" s="169"/>
      <c r="M145" s="201"/>
    </row>
    <row r="146" spans="2:13" s="12" customFormat="1" ht="81">
      <c r="B146" s="1">
        <v>5</v>
      </c>
      <c r="C146" s="198"/>
      <c r="D146" s="167" t="s">
        <v>152</v>
      </c>
      <c r="E146" s="199">
        <v>1</v>
      </c>
      <c r="F146" s="171">
        <v>100</v>
      </c>
      <c r="G146" s="168">
        <v>2022</v>
      </c>
      <c r="H146" s="170" t="s">
        <v>30</v>
      </c>
      <c r="I146" s="66" t="s">
        <v>19</v>
      </c>
      <c r="J146" s="170" t="s">
        <v>153</v>
      </c>
      <c r="K146" s="202"/>
      <c r="L146" s="203">
        <f>K146/F146*100</f>
        <v>0</v>
      </c>
      <c r="M146" s="167"/>
    </row>
    <row r="147" spans="2:13" s="12" customFormat="1" ht="20.25">
      <c r="B147" s="1">
        <v>5</v>
      </c>
      <c r="C147" s="198">
        <v>3</v>
      </c>
      <c r="D147" s="167" t="s">
        <v>154</v>
      </c>
      <c r="E147" s="199"/>
      <c r="F147" s="171"/>
      <c r="G147" s="168"/>
      <c r="H147" s="170"/>
      <c r="I147" s="66"/>
      <c r="J147" s="170"/>
      <c r="K147" s="202"/>
      <c r="L147" s="203"/>
      <c r="M147" s="167"/>
    </row>
    <row r="148" spans="2:13" s="12" customFormat="1" ht="81">
      <c r="B148" s="1">
        <v>5</v>
      </c>
      <c r="C148" s="198"/>
      <c r="D148" s="167" t="s">
        <v>155</v>
      </c>
      <c r="E148" s="199">
        <v>1</v>
      </c>
      <c r="F148" s="171">
        <v>1500</v>
      </c>
      <c r="G148" s="168">
        <v>2022</v>
      </c>
      <c r="H148" s="170" t="s">
        <v>156</v>
      </c>
      <c r="I148" s="66" t="s">
        <v>20</v>
      </c>
      <c r="J148" s="177" t="s">
        <v>157</v>
      </c>
      <c r="K148" s="204"/>
      <c r="L148" s="205">
        <f>K148/F148*100</f>
        <v>0</v>
      </c>
      <c r="M148" s="167"/>
    </row>
    <row r="149" spans="2:13" s="12" customFormat="1" ht="33" customHeight="1">
      <c r="B149" s="1">
        <v>5</v>
      </c>
      <c r="C149" s="198">
        <v>4</v>
      </c>
      <c r="D149" s="167" t="s">
        <v>158</v>
      </c>
      <c r="E149" s="168"/>
      <c r="F149" s="171"/>
      <c r="G149" s="168"/>
      <c r="H149" s="170"/>
      <c r="I149" s="66"/>
      <c r="J149" s="170"/>
      <c r="K149" s="206"/>
      <c r="L149" s="203"/>
      <c r="M149" s="207"/>
    </row>
    <row r="150" spans="2:13" s="208" customFormat="1" ht="55.5" customHeight="1">
      <c r="B150" s="1"/>
      <c r="C150" s="198"/>
      <c r="D150" s="167" t="s">
        <v>159</v>
      </c>
      <c r="E150" s="168">
        <v>1</v>
      </c>
      <c r="F150" s="171">
        <v>100</v>
      </c>
      <c r="G150" s="168">
        <v>2022</v>
      </c>
      <c r="H150" s="170" t="s">
        <v>30</v>
      </c>
      <c r="I150" s="66" t="s">
        <v>19</v>
      </c>
      <c r="J150" s="173"/>
      <c r="K150" s="206"/>
      <c r="L150" s="203">
        <f>K150/F150*100</f>
        <v>0</v>
      </c>
      <c r="M150" s="167"/>
    </row>
    <row r="151" spans="2:13" s="208" customFormat="1" ht="71.25" customHeight="1">
      <c r="B151" s="1"/>
      <c r="C151" s="198">
        <v>5</v>
      </c>
      <c r="D151" s="167" t="s">
        <v>160</v>
      </c>
      <c r="E151" s="168">
        <v>4</v>
      </c>
      <c r="F151" s="171">
        <v>1000</v>
      </c>
      <c r="G151" s="168">
        <v>2022</v>
      </c>
      <c r="H151" s="170" t="s">
        <v>156</v>
      </c>
      <c r="I151" s="66" t="s">
        <v>20</v>
      </c>
      <c r="J151" s="173"/>
      <c r="K151" s="206"/>
      <c r="L151" s="203">
        <f>K151/F151*100</f>
        <v>0</v>
      </c>
      <c r="M151" s="167"/>
    </row>
    <row r="152" spans="2:13" s="208" customFormat="1" ht="74.25" customHeight="1">
      <c r="B152" s="1"/>
      <c r="C152" s="198">
        <v>6</v>
      </c>
      <c r="D152" s="167" t="s">
        <v>161</v>
      </c>
      <c r="E152" s="168">
        <v>1</v>
      </c>
      <c r="F152" s="171">
        <v>1704.512</v>
      </c>
      <c r="G152" s="168">
        <v>2022</v>
      </c>
      <c r="H152" s="170" t="s">
        <v>156</v>
      </c>
      <c r="I152" s="66" t="s">
        <v>20</v>
      </c>
      <c r="J152" s="173"/>
      <c r="K152" s="206"/>
      <c r="L152" s="203">
        <f>K152/F152*100</f>
        <v>0</v>
      </c>
      <c r="M152" s="167"/>
    </row>
    <row r="153" spans="2:13" s="12" customFormat="1" ht="20.25">
      <c r="B153" s="1">
        <v>5</v>
      </c>
      <c r="C153" s="198">
        <v>7</v>
      </c>
      <c r="D153" s="167" t="s">
        <v>162</v>
      </c>
      <c r="E153" s="168"/>
      <c r="F153" s="171"/>
      <c r="G153" s="168"/>
      <c r="H153" s="170"/>
      <c r="I153" s="66"/>
      <c r="J153" s="170"/>
      <c r="K153" s="206"/>
      <c r="L153" s="203"/>
      <c r="M153" s="167"/>
    </row>
    <row r="154" spans="2:13" s="12" customFormat="1" ht="72" customHeight="1">
      <c r="B154" s="1">
        <v>5</v>
      </c>
      <c r="C154" s="198"/>
      <c r="D154" s="167" t="s">
        <v>163</v>
      </c>
      <c r="E154" s="168">
        <v>1</v>
      </c>
      <c r="F154" s="171">
        <v>6875</v>
      </c>
      <c r="G154" s="168">
        <v>2022</v>
      </c>
      <c r="H154" s="170" t="s">
        <v>156</v>
      </c>
      <c r="I154" s="66" t="s">
        <v>20</v>
      </c>
      <c r="J154" s="170" t="s">
        <v>164</v>
      </c>
      <c r="K154" s="206"/>
      <c r="L154" s="203">
        <f>K154/F154*100</f>
        <v>0</v>
      </c>
      <c r="M154" s="167"/>
    </row>
    <row r="155" spans="2:13" s="12" customFormat="1" ht="81">
      <c r="B155" s="1">
        <v>5</v>
      </c>
      <c r="C155" s="198">
        <v>8</v>
      </c>
      <c r="D155" s="167" t="s">
        <v>165</v>
      </c>
      <c r="E155" s="168">
        <v>32</v>
      </c>
      <c r="F155" s="171">
        <v>2450.8</v>
      </c>
      <c r="G155" s="168">
        <v>2022</v>
      </c>
      <c r="H155" s="170" t="s">
        <v>156</v>
      </c>
      <c r="I155" s="66" t="s">
        <v>20</v>
      </c>
      <c r="J155" s="170"/>
      <c r="K155" s="206"/>
      <c r="L155" s="203">
        <f>K155/F155*100</f>
        <v>0</v>
      </c>
      <c r="M155" s="167"/>
    </row>
    <row r="156" spans="2:13" s="12" customFormat="1" ht="81">
      <c r="B156" s="1"/>
      <c r="C156" s="198">
        <v>9</v>
      </c>
      <c r="D156" s="167" t="s">
        <v>166</v>
      </c>
      <c r="E156" s="168"/>
      <c r="F156" s="171">
        <v>211.8</v>
      </c>
      <c r="G156" s="168">
        <v>2022</v>
      </c>
      <c r="H156" s="170" t="s">
        <v>156</v>
      </c>
      <c r="I156" s="66" t="s">
        <v>20</v>
      </c>
      <c r="J156" s="170"/>
      <c r="K156" s="206"/>
      <c r="L156" s="203"/>
      <c r="M156" s="167"/>
    </row>
    <row r="157" spans="2:13" s="12" customFormat="1" ht="81">
      <c r="B157" s="1"/>
      <c r="C157" s="198">
        <v>10</v>
      </c>
      <c r="D157" s="167" t="s">
        <v>167</v>
      </c>
      <c r="E157" s="168">
        <v>3</v>
      </c>
      <c r="F157" s="171">
        <v>195.7</v>
      </c>
      <c r="G157" s="168">
        <v>2021</v>
      </c>
      <c r="H157" s="170" t="s">
        <v>156</v>
      </c>
      <c r="I157" s="66" t="s">
        <v>20</v>
      </c>
      <c r="J157" s="170"/>
      <c r="K157" s="206"/>
      <c r="L157" s="203">
        <f>K157/F157*100</f>
        <v>0</v>
      </c>
      <c r="M157" s="167"/>
    </row>
    <row r="158" spans="2:13" s="73" customFormat="1" ht="73.5" customHeight="1">
      <c r="B158" s="1">
        <v>5</v>
      </c>
      <c r="C158" s="198">
        <v>11</v>
      </c>
      <c r="D158" s="173" t="s">
        <v>168</v>
      </c>
      <c r="E158" s="168">
        <v>5</v>
      </c>
      <c r="F158" s="171">
        <v>80</v>
      </c>
      <c r="G158" s="168">
        <v>2022</v>
      </c>
      <c r="H158" s="170" t="s">
        <v>156</v>
      </c>
      <c r="I158" s="66" t="s">
        <v>20</v>
      </c>
      <c r="J158" s="170"/>
      <c r="K158" s="206"/>
      <c r="L158" s="203">
        <f>K158/F158*100</f>
        <v>0</v>
      </c>
      <c r="M158" s="167"/>
    </row>
    <row r="159" spans="2:13" s="73" customFormat="1" ht="82.5" customHeight="1">
      <c r="B159" s="1">
        <v>5</v>
      </c>
      <c r="C159" s="198">
        <v>12</v>
      </c>
      <c r="D159" s="173" t="s">
        <v>170</v>
      </c>
      <c r="E159" s="168">
        <v>1</v>
      </c>
      <c r="F159" s="171">
        <v>474.65</v>
      </c>
      <c r="G159" s="168">
        <v>2022</v>
      </c>
      <c r="H159" s="170" t="s">
        <v>156</v>
      </c>
      <c r="I159" s="66" t="s">
        <v>20</v>
      </c>
      <c r="J159" s="170"/>
      <c r="K159" s="206"/>
      <c r="L159" s="203">
        <f>K159/F159*100</f>
        <v>0</v>
      </c>
      <c r="M159" s="167"/>
    </row>
    <row r="160" spans="2:13" s="73" customFormat="1" ht="82.5" customHeight="1">
      <c r="B160" s="1"/>
      <c r="C160" s="198">
        <v>13</v>
      </c>
      <c r="D160" s="173" t="s">
        <v>171</v>
      </c>
      <c r="E160" s="168"/>
      <c r="F160" s="171">
        <v>903</v>
      </c>
      <c r="G160" s="168">
        <v>2022</v>
      </c>
      <c r="H160" s="170" t="s">
        <v>156</v>
      </c>
      <c r="I160" s="66" t="s">
        <v>20</v>
      </c>
      <c r="J160" s="170" t="s">
        <v>169</v>
      </c>
      <c r="K160" s="206"/>
      <c r="L160" s="203">
        <v>0</v>
      </c>
      <c r="M160" s="167"/>
    </row>
    <row r="161" spans="2:13" s="73" customFormat="1" ht="127.5" customHeight="1">
      <c r="B161" s="1"/>
      <c r="C161" s="198">
        <v>14</v>
      </c>
      <c r="D161" s="173" t="s">
        <v>537</v>
      </c>
      <c r="E161" s="168">
        <v>1</v>
      </c>
      <c r="F161" s="171">
        <v>130</v>
      </c>
      <c r="G161" s="168">
        <v>2022</v>
      </c>
      <c r="H161" s="170" t="s">
        <v>536</v>
      </c>
      <c r="I161" s="66" t="s">
        <v>20</v>
      </c>
      <c r="J161" s="170" t="s">
        <v>169</v>
      </c>
      <c r="K161" s="206"/>
      <c r="L161" s="203">
        <f>K161/F161*100</f>
        <v>0</v>
      </c>
      <c r="M161" s="167"/>
    </row>
    <row r="162" spans="2:13" ht="23.25" customHeight="1">
      <c r="B162" s="1">
        <v>6</v>
      </c>
      <c r="C162" s="209">
        <v>6</v>
      </c>
      <c r="D162" s="587" t="s">
        <v>172</v>
      </c>
      <c r="E162" s="587"/>
      <c r="F162" s="587"/>
      <c r="G162" s="587"/>
      <c r="H162" s="587"/>
      <c r="I162" s="587"/>
      <c r="J162" s="587"/>
      <c r="K162" s="210"/>
      <c r="L162" s="211"/>
      <c r="M162" s="39"/>
    </row>
    <row r="163" spans="2:13" s="12" customFormat="1" ht="24.75" customHeight="1" outlineLevel="1">
      <c r="B163" s="1">
        <v>6</v>
      </c>
      <c r="C163" s="51">
        <v>6</v>
      </c>
      <c r="D163" s="41" t="s">
        <v>17</v>
      </c>
      <c r="E163" s="101"/>
      <c r="F163" s="102">
        <f>SUM(F164:F168)</f>
        <v>8299.999999999998</v>
      </c>
      <c r="G163" s="136"/>
      <c r="H163" s="47"/>
      <c r="I163" s="185" t="s">
        <v>17</v>
      </c>
      <c r="J163" s="85"/>
      <c r="K163" s="212">
        <f>SUM(K164:K168)</f>
        <v>0</v>
      </c>
      <c r="L163" s="213">
        <f>K163/F163%</f>
        <v>0</v>
      </c>
      <c r="M163" s="88"/>
    </row>
    <row r="164" spans="2:13" s="12" customFormat="1" ht="24" customHeight="1" hidden="1" outlineLevel="1">
      <c r="B164" s="1">
        <v>6</v>
      </c>
      <c r="C164" s="51">
        <v>6</v>
      </c>
      <c r="D164" s="52" t="s">
        <v>18</v>
      </c>
      <c r="E164" s="101"/>
      <c r="F164" s="102">
        <f>SUMIF(I169:I190,I164,F169:F190)</f>
        <v>0</v>
      </c>
      <c r="G164" s="214"/>
      <c r="H164" s="104"/>
      <c r="I164" s="56" t="s">
        <v>18</v>
      </c>
      <c r="J164" s="85"/>
      <c r="K164" s="212">
        <f>SUMIF(I169:I190,I164,K169:K190)</f>
        <v>0</v>
      </c>
      <c r="L164" s="213"/>
      <c r="M164" s="88"/>
    </row>
    <row r="165" spans="2:13" s="215" customFormat="1" ht="20.25" outlineLevel="1">
      <c r="B165" s="1">
        <v>6</v>
      </c>
      <c r="C165" s="51">
        <v>6</v>
      </c>
      <c r="D165" s="52" t="s">
        <v>19</v>
      </c>
      <c r="E165" s="216"/>
      <c r="F165" s="102">
        <f>SUMIF(I169:I190,I165,F169:F190)</f>
        <v>243.3</v>
      </c>
      <c r="G165" s="217"/>
      <c r="H165" s="218"/>
      <c r="I165" s="56" t="s">
        <v>19</v>
      </c>
      <c r="J165" s="85"/>
      <c r="K165" s="212">
        <f>SUMIF(I169:I190,I165,K169:K190)</f>
        <v>0</v>
      </c>
      <c r="L165" s="219">
        <f>K165/F165%</f>
        <v>0</v>
      </c>
      <c r="M165" s="220"/>
    </row>
    <row r="166" spans="2:13" s="12" customFormat="1" ht="23.25" customHeight="1" outlineLevel="1">
      <c r="B166" s="1">
        <v>6</v>
      </c>
      <c r="C166" s="51">
        <v>6</v>
      </c>
      <c r="D166" s="52" t="s">
        <v>20</v>
      </c>
      <c r="E166" s="101"/>
      <c r="F166" s="102">
        <f>SUMIF(I169:I190,I166,F169:F190)</f>
        <v>8038.4</v>
      </c>
      <c r="G166" s="103"/>
      <c r="H166" s="104"/>
      <c r="I166" s="56" t="s">
        <v>20</v>
      </c>
      <c r="J166" s="85"/>
      <c r="K166" s="212">
        <f>SUMIF(I169:I190,I166,K169:K190)</f>
        <v>0</v>
      </c>
      <c r="L166" s="213">
        <f>K166/F166%</f>
        <v>0</v>
      </c>
      <c r="M166" s="88"/>
    </row>
    <row r="167" spans="2:13" s="12" customFormat="1" ht="0.75" customHeight="1" hidden="1" outlineLevel="1">
      <c r="B167" s="1">
        <v>6</v>
      </c>
      <c r="C167" s="51">
        <v>6</v>
      </c>
      <c r="D167" s="52" t="s">
        <v>21</v>
      </c>
      <c r="E167" s="101"/>
      <c r="F167" s="102">
        <f>SUMIF(I169:I190,I167,F169:F190)</f>
        <v>0</v>
      </c>
      <c r="G167" s="103"/>
      <c r="H167" s="104"/>
      <c r="I167" s="56" t="s">
        <v>21</v>
      </c>
      <c r="J167" s="85"/>
      <c r="K167" s="212">
        <f>SUMIF(I169:I190,I167,K169:K190)</f>
        <v>0</v>
      </c>
      <c r="L167" s="213"/>
      <c r="M167" s="88"/>
    </row>
    <row r="168" spans="2:13" s="12" customFormat="1" ht="20.25" outlineLevel="1">
      <c r="B168" s="1">
        <v>6</v>
      </c>
      <c r="C168" s="51">
        <v>6</v>
      </c>
      <c r="D168" s="100" t="s">
        <v>23</v>
      </c>
      <c r="E168" s="101"/>
      <c r="F168" s="102">
        <f>SUMIF(I169:I190,I168,F169:F190)</f>
        <v>18.3</v>
      </c>
      <c r="G168" s="103"/>
      <c r="H168" s="104"/>
      <c r="I168" s="56" t="s">
        <v>23</v>
      </c>
      <c r="J168" s="85"/>
      <c r="K168" s="212">
        <f>SUMIF(I169:I190,I168,K169:K190)</f>
        <v>0</v>
      </c>
      <c r="L168" s="213">
        <f>K168/F168%</f>
        <v>0</v>
      </c>
      <c r="M168" s="88"/>
    </row>
    <row r="169" spans="2:13" s="12" customFormat="1" ht="43.5" customHeight="1">
      <c r="B169" s="1">
        <v>6</v>
      </c>
      <c r="C169" s="221">
        <v>1</v>
      </c>
      <c r="D169" s="70" t="s">
        <v>173</v>
      </c>
      <c r="E169" s="65"/>
      <c r="F169" s="76"/>
      <c r="G169" s="76"/>
      <c r="H169" s="67"/>
      <c r="I169" s="65"/>
      <c r="J169" s="35"/>
      <c r="K169" s="222"/>
      <c r="L169" s="147"/>
      <c r="M169" s="223"/>
    </row>
    <row r="170" spans="2:13" s="208" customFormat="1" ht="40.5" customHeight="1">
      <c r="B170" s="1">
        <v>6</v>
      </c>
      <c r="C170" s="61"/>
      <c r="D170" s="70" t="s">
        <v>174</v>
      </c>
      <c r="E170" s="65">
        <v>12</v>
      </c>
      <c r="F170" s="76">
        <v>140.3</v>
      </c>
      <c r="G170" s="65">
        <v>2022</v>
      </c>
      <c r="H170" s="589" t="s">
        <v>175</v>
      </c>
      <c r="I170" s="66" t="s">
        <v>19</v>
      </c>
      <c r="J170" s="592" t="s">
        <v>176</v>
      </c>
      <c r="K170" s="147"/>
      <c r="L170" s="211">
        <f>K170/F170*100</f>
        <v>0</v>
      </c>
      <c r="M170" s="223"/>
    </row>
    <row r="171" spans="2:13" s="208" customFormat="1" ht="38.25" customHeight="1">
      <c r="B171" s="224">
        <v>6</v>
      </c>
      <c r="C171" s="61"/>
      <c r="D171" s="70" t="s">
        <v>177</v>
      </c>
      <c r="E171" s="65">
        <v>45</v>
      </c>
      <c r="F171" s="76">
        <v>42.6</v>
      </c>
      <c r="G171" s="65">
        <v>2022</v>
      </c>
      <c r="H171" s="589"/>
      <c r="I171" s="66" t="s">
        <v>19</v>
      </c>
      <c r="J171" s="592"/>
      <c r="K171" s="147"/>
      <c r="L171" s="211">
        <f>K171/F171*100</f>
        <v>0</v>
      </c>
      <c r="M171" s="223"/>
    </row>
    <row r="172" spans="2:13" s="208" customFormat="1" ht="42.75" customHeight="1">
      <c r="B172" s="224">
        <v>6</v>
      </c>
      <c r="C172" s="61"/>
      <c r="D172" s="70" t="s">
        <v>178</v>
      </c>
      <c r="E172" s="65">
        <v>21</v>
      </c>
      <c r="F172" s="76">
        <v>60.4</v>
      </c>
      <c r="G172" s="65">
        <v>2022</v>
      </c>
      <c r="H172" s="589"/>
      <c r="I172" s="66" t="s">
        <v>19</v>
      </c>
      <c r="J172" s="592"/>
      <c r="K172" s="147"/>
      <c r="L172" s="211">
        <f>K172/F172*100</f>
        <v>0</v>
      </c>
      <c r="M172" s="223"/>
    </row>
    <row r="173" spans="2:13" s="12" customFormat="1" ht="25.5" customHeight="1">
      <c r="B173" s="1">
        <v>6</v>
      </c>
      <c r="C173" s="221">
        <v>2</v>
      </c>
      <c r="D173" s="70" t="s">
        <v>179</v>
      </c>
      <c r="E173" s="65"/>
      <c r="F173" s="76"/>
      <c r="G173" s="65"/>
      <c r="H173" s="67"/>
      <c r="I173" s="66"/>
      <c r="J173" s="35"/>
      <c r="K173" s="225"/>
      <c r="L173" s="226"/>
      <c r="M173" s="223"/>
    </row>
    <row r="174" spans="2:13" s="12" customFormat="1" ht="75" customHeight="1">
      <c r="B174" s="1">
        <v>6</v>
      </c>
      <c r="C174" s="221"/>
      <c r="D174" s="70" t="s">
        <v>180</v>
      </c>
      <c r="E174" s="76"/>
      <c r="F174" s="76">
        <v>3800</v>
      </c>
      <c r="G174" s="65">
        <v>2022</v>
      </c>
      <c r="H174" s="67" t="s">
        <v>181</v>
      </c>
      <c r="I174" s="66" t="s">
        <v>20</v>
      </c>
      <c r="J174" s="35" t="s">
        <v>182</v>
      </c>
      <c r="K174" s="147"/>
      <c r="L174" s="211">
        <f>K174/F174*100</f>
        <v>0</v>
      </c>
      <c r="M174" s="223"/>
    </row>
    <row r="175" spans="2:13" s="12" customFormat="1" ht="28.5" customHeight="1">
      <c r="B175" s="1">
        <v>6</v>
      </c>
      <c r="C175" s="221">
        <v>3</v>
      </c>
      <c r="D175" s="70" t="s">
        <v>183</v>
      </c>
      <c r="E175" s="65"/>
      <c r="F175" s="68"/>
      <c r="G175" s="121"/>
      <c r="H175" s="227"/>
      <c r="I175" s="228"/>
      <c r="J175" s="35"/>
      <c r="K175" s="225"/>
      <c r="L175" s="226"/>
      <c r="M175" s="223"/>
    </row>
    <row r="176" spans="2:13" s="12" customFormat="1" ht="39.75" customHeight="1">
      <c r="B176" s="1">
        <v>6</v>
      </c>
      <c r="C176" s="221"/>
      <c r="D176" s="70" t="s">
        <v>184</v>
      </c>
      <c r="E176" s="65">
        <v>1</v>
      </c>
      <c r="F176" s="76">
        <v>198</v>
      </c>
      <c r="G176" s="65" t="s">
        <v>185</v>
      </c>
      <c r="H176" s="589" t="s">
        <v>186</v>
      </c>
      <c r="I176" s="66" t="s">
        <v>20</v>
      </c>
      <c r="J176" s="592" t="s">
        <v>187</v>
      </c>
      <c r="K176" s="147"/>
      <c r="L176" s="211">
        <f>K176/F176*100</f>
        <v>0</v>
      </c>
      <c r="M176" s="223"/>
    </row>
    <row r="177" spans="2:13" s="12" customFormat="1" ht="38.25" customHeight="1">
      <c r="B177" s="1">
        <v>6</v>
      </c>
      <c r="C177" s="221"/>
      <c r="D177" s="70" t="s">
        <v>188</v>
      </c>
      <c r="E177" s="65">
        <v>2</v>
      </c>
      <c r="F177" s="76">
        <v>14</v>
      </c>
      <c r="G177" s="65" t="s">
        <v>189</v>
      </c>
      <c r="H177" s="589"/>
      <c r="I177" s="66" t="s">
        <v>20</v>
      </c>
      <c r="J177" s="592"/>
      <c r="K177" s="147"/>
      <c r="L177" s="211">
        <f>K177/F177*100</f>
        <v>0</v>
      </c>
      <c r="M177" s="223"/>
    </row>
    <row r="178" spans="2:13" s="12" customFormat="1" ht="25.5" customHeight="1">
      <c r="B178" s="1">
        <v>6</v>
      </c>
      <c r="C178" s="121">
        <v>4</v>
      </c>
      <c r="D178" s="70" t="s">
        <v>190</v>
      </c>
      <c r="E178" s="121"/>
      <c r="F178" s="68"/>
      <c r="G178" s="121"/>
      <c r="H178" s="227"/>
      <c r="I178" s="228"/>
      <c r="J178" s="35"/>
      <c r="K178" s="225"/>
      <c r="L178" s="226"/>
      <c r="M178" s="223"/>
    </row>
    <row r="179" spans="2:13" s="12" customFormat="1" ht="27" customHeight="1">
      <c r="B179" s="1">
        <v>6</v>
      </c>
      <c r="C179" s="221"/>
      <c r="D179" s="70" t="s">
        <v>191</v>
      </c>
      <c r="E179" s="229" t="s">
        <v>192</v>
      </c>
      <c r="F179" s="76">
        <v>74</v>
      </c>
      <c r="G179" s="593">
        <v>2022</v>
      </c>
      <c r="H179" s="589" t="s">
        <v>193</v>
      </c>
      <c r="I179" s="66" t="s">
        <v>20</v>
      </c>
      <c r="J179" s="592" t="s">
        <v>194</v>
      </c>
      <c r="K179" s="147"/>
      <c r="L179" s="211">
        <f>K179/F179*100</f>
        <v>0</v>
      </c>
      <c r="M179" s="223"/>
    </row>
    <row r="180" spans="2:13" s="12" customFormat="1" ht="43.5" customHeight="1">
      <c r="B180" s="1">
        <v>6</v>
      </c>
      <c r="C180" s="221"/>
      <c r="D180" s="70" t="s">
        <v>188</v>
      </c>
      <c r="E180" s="65">
        <v>2</v>
      </c>
      <c r="F180" s="76">
        <v>14.9</v>
      </c>
      <c r="G180" s="593"/>
      <c r="H180" s="589"/>
      <c r="I180" s="66" t="s">
        <v>20</v>
      </c>
      <c r="J180" s="592"/>
      <c r="K180" s="147"/>
      <c r="L180" s="211">
        <f>K180/F180*100</f>
        <v>0</v>
      </c>
      <c r="M180" s="223"/>
    </row>
    <row r="181" spans="2:13" s="12" customFormat="1" ht="22.5" customHeight="1">
      <c r="B181" s="1">
        <v>6</v>
      </c>
      <c r="C181" s="221">
        <v>5</v>
      </c>
      <c r="D181" s="70" t="s">
        <v>195</v>
      </c>
      <c r="E181" s="65"/>
      <c r="F181" s="76"/>
      <c r="G181" s="65"/>
      <c r="H181" s="67"/>
      <c r="I181" s="66"/>
      <c r="J181" s="35"/>
      <c r="K181" s="147"/>
      <c r="L181" s="211"/>
      <c r="M181" s="223"/>
    </row>
    <row r="182" spans="2:13" s="12" customFormat="1" ht="40.5" customHeight="1">
      <c r="B182" s="1">
        <v>6</v>
      </c>
      <c r="C182" s="221"/>
      <c r="D182" s="70" t="s">
        <v>196</v>
      </c>
      <c r="E182" s="65">
        <v>2</v>
      </c>
      <c r="F182" s="76">
        <v>94</v>
      </c>
      <c r="G182" s="65">
        <v>2022</v>
      </c>
      <c r="H182" s="67" t="s">
        <v>197</v>
      </c>
      <c r="I182" s="66" t="s">
        <v>20</v>
      </c>
      <c r="J182" s="35"/>
      <c r="K182" s="147"/>
      <c r="L182" s="211">
        <f>K182/F182*100</f>
        <v>0</v>
      </c>
      <c r="M182" s="223"/>
    </row>
    <row r="183" spans="2:13" s="12" customFormat="1" ht="39.75" customHeight="1">
      <c r="B183" s="1">
        <v>6</v>
      </c>
      <c r="C183" s="221">
        <v>6</v>
      </c>
      <c r="D183" s="70" t="s">
        <v>198</v>
      </c>
      <c r="E183" s="65"/>
      <c r="F183" s="76"/>
      <c r="G183" s="65"/>
      <c r="H183" s="67"/>
      <c r="I183" s="66"/>
      <c r="J183" s="35"/>
      <c r="K183" s="147"/>
      <c r="L183" s="211"/>
      <c r="M183" s="223"/>
    </row>
    <row r="184" spans="2:13" s="12" customFormat="1" ht="37.5" customHeight="1">
      <c r="B184" s="1">
        <v>6</v>
      </c>
      <c r="C184" s="221"/>
      <c r="D184" s="70" t="s">
        <v>199</v>
      </c>
      <c r="E184" s="65">
        <v>1</v>
      </c>
      <c r="F184" s="76">
        <v>3200</v>
      </c>
      <c r="G184" s="65">
        <v>2022</v>
      </c>
      <c r="H184" s="67" t="s">
        <v>200</v>
      </c>
      <c r="I184" s="66" t="s">
        <v>20</v>
      </c>
      <c r="J184" s="35"/>
      <c r="K184" s="147"/>
      <c r="L184" s="211">
        <f>K184/F184*100</f>
        <v>0</v>
      </c>
      <c r="M184" s="223"/>
    </row>
    <row r="185" spans="2:13" s="12" customFormat="1" ht="37.5" customHeight="1">
      <c r="B185" s="1"/>
      <c r="C185" s="221"/>
      <c r="D185" s="70" t="s">
        <v>188</v>
      </c>
      <c r="E185" s="65">
        <v>15</v>
      </c>
      <c r="F185" s="76">
        <v>321.1</v>
      </c>
      <c r="G185" s="65">
        <v>2022</v>
      </c>
      <c r="H185" s="67" t="s">
        <v>200</v>
      </c>
      <c r="I185" s="66" t="s">
        <v>20</v>
      </c>
      <c r="J185" s="35"/>
      <c r="K185" s="147"/>
      <c r="L185" s="211">
        <f>K185/F185*100</f>
        <v>0</v>
      </c>
      <c r="M185" s="223"/>
    </row>
    <row r="186" spans="2:13" s="12" customFormat="1" ht="60.75">
      <c r="B186" s="1">
        <v>6</v>
      </c>
      <c r="C186" s="121">
        <v>7</v>
      </c>
      <c r="D186" s="70" t="s">
        <v>201</v>
      </c>
      <c r="E186" s="65"/>
      <c r="F186" s="76"/>
      <c r="G186" s="65"/>
      <c r="H186" s="67"/>
      <c r="I186" s="66"/>
      <c r="J186" s="35"/>
      <c r="K186" s="147"/>
      <c r="L186" s="211"/>
      <c r="M186" s="223"/>
    </row>
    <row r="187" spans="2:13" s="12" customFormat="1" ht="38.25" customHeight="1">
      <c r="B187" s="1">
        <v>6</v>
      </c>
      <c r="C187" s="221"/>
      <c r="D187" s="70" t="s">
        <v>202</v>
      </c>
      <c r="E187" s="65"/>
      <c r="F187" s="76">
        <v>18.3</v>
      </c>
      <c r="G187" s="65">
        <v>2022</v>
      </c>
      <c r="H187" s="589" t="s">
        <v>203</v>
      </c>
      <c r="I187" s="66" t="s">
        <v>23</v>
      </c>
      <c r="J187" s="592" t="s">
        <v>204</v>
      </c>
      <c r="K187" s="147"/>
      <c r="L187" s="211">
        <f>K187/F187*100</f>
        <v>0</v>
      </c>
      <c r="M187" s="223"/>
    </row>
    <row r="188" spans="2:13" s="12" customFormat="1" ht="51.75" customHeight="1">
      <c r="B188" s="1">
        <v>6</v>
      </c>
      <c r="C188" s="221"/>
      <c r="D188" s="70" t="s">
        <v>205</v>
      </c>
      <c r="E188" s="65"/>
      <c r="F188" s="76">
        <v>313</v>
      </c>
      <c r="G188" s="65" t="s">
        <v>206</v>
      </c>
      <c r="H188" s="589"/>
      <c r="I188" s="66" t="s">
        <v>20</v>
      </c>
      <c r="J188" s="592"/>
      <c r="K188" s="147"/>
      <c r="L188" s="211">
        <f>K188/F188*100</f>
        <v>0</v>
      </c>
      <c r="M188" s="223"/>
    </row>
    <row r="189" spans="2:13" s="12" customFormat="1" ht="20.25">
      <c r="B189" s="1">
        <v>6</v>
      </c>
      <c r="C189" s="221">
        <v>8</v>
      </c>
      <c r="D189" s="70" t="s">
        <v>207</v>
      </c>
      <c r="E189" s="65"/>
      <c r="F189" s="76"/>
      <c r="G189" s="65"/>
      <c r="H189" s="67"/>
      <c r="I189" s="66"/>
      <c r="J189" s="592"/>
      <c r="K189" s="147"/>
      <c r="L189" s="211"/>
      <c r="M189" s="223"/>
    </row>
    <row r="190" spans="2:13" s="12" customFormat="1" ht="43.5" customHeight="1">
      <c r="B190" s="1">
        <v>6</v>
      </c>
      <c r="C190" s="221"/>
      <c r="D190" s="70" t="s">
        <v>208</v>
      </c>
      <c r="E190" s="65">
        <v>1</v>
      </c>
      <c r="F190" s="76">
        <v>9.4</v>
      </c>
      <c r="G190" s="65" t="s">
        <v>185</v>
      </c>
      <c r="H190" s="67" t="s">
        <v>209</v>
      </c>
      <c r="I190" s="66" t="s">
        <v>20</v>
      </c>
      <c r="J190" s="592"/>
      <c r="K190" s="147"/>
      <c r="L190" s="211">
        <f>K190/F190*100</f>
        <v>0</v>
      </c>
      <c r="M190" s="223"/>
    </row>
    <row r="191" spans="2:13" ht="27" customHeight="1">
      <c r="B191" s="1">
        <v>7</v>
      </c>
      <c r="C191" s="209">
        <v>7</v>
      </c>
      <c r="D191" s="594" t="s">
        <v>210</v>
      </c>
      <c r="E191" s="594"/>
      <c r="F191" s="594"/>
      <c r="G191" s="594"/>
      <c r="H191" s="594"/>
      <c r="I191" s="594"/>
      <c r="J191" s="594"/>
      <c r="K191" s="30"/>
      <c r="L191" s="230"/>
      <c r="M191" s="39"/>
    </row>
    <row r="192" spans="2:13" s="12" customFormat="1" ht="24" customHeight="1" outlineLevel="1">
      <c r="B192" s="1">
        <v>7</v>
      </c>
      <c r="C192" s="51">
        <v>7</v>
      </c>
      <c r="D192" s="41" t="s">
        <v>17</v>
      </c>
      <c r="E192" s="103"/>
      <c r="F192" s="102">
        <f>SUM(F193:F197)</f>
        <v>1010</v>
      </c>
      <c r="G192" s="103"/>
      <c r="H192" s="104"/>
      <c r="I192" s="185" t="s">
        <v>17</v>
      </c>
      <c r="J192" s="85"/>
      <c r="K192" s="231">
        <f>SUM(K193:K197)</f>
        <v>0</v>
      </c>
      <c r="L192" s="232">
        <f>K192/F192%</f>
        <v>0</v>
      </c>
      <c r="M192" s="88"/>
    </row>
    <row r="193" spans="2:13" s="12" customFormat="1" ht="29.25" customHeight="1" outlineLevel="1">
      <c r="B193" s="1">
        <v>7</v>
      </c>
      <c r="C193" s="51">
        <v>7</v>
      </c>
      <c r="D193" s="52" t="s">
        <v>18</v>
      </c>
      <c r="E193" s="103"/>
      <c r="F193" s="102">
        <f>SUMIF(I198:I202,I193,F198:F202)</f>
        <v>560</v>
      </c>
      <c r="G193" s="214"/>
      <c r="H193" s="104"/>
      <c r="I193" s="56" t="s">
        <v>18</v>
      </c>
      <c r="J193" s="85"/>
      <c r="K193" s="233">
        <f>SUMIF(I199:I202,I193,K199:K202)</f>
        <v>0</v>
      </c>
      <c r="L193" s="234">
        <f>K193/F193%</f>
        <v>0</v>
      </c>
      <c r="M193" s="88"/>
    </row>
    <row r="194" spans="2:13" s="12" customFormat="1" ht="1.5" customHeight="1" hidden="1" outlineLevel="1">
      <c r="B194" s="1">
        <v>7</v>
      </c>
      <c r="C194" s="51">
        <v>7</v>
      </c>
      <c r="D194" s="52" t="s">
        <v>19</v>
      </c>
      <c r="E194" s="103"/>
      <c r="F194" s="102">
        <f>SUMIF(I198:I202,I194,F198:F202)</f>
        <v>0</v>
      </c>
      <c r="G194" s="235"/>
      <c r="H194" s="104"/>
      <c r="I194" s="56" t="s">
        <v>19</v>
      </c>
      <c r="J194" s="85"/>
      <c r="K194" s="233">
        <f>SUMIF(I201:I202,I194,K201:K202)</f>
        <v>0</v>
      </c>
      <c r="L194" s="232"/>
      <c r="M194" s="88"/>
    </row>
    <row r="195" spans="2:13" s="12" customFormat="1" ht="21" customHeight="1" hidden="1" outlineLevel="1">
      <c r="B195" s="1">
        <v>7</v>
      </c>
      <c r="C195" s="51">
        <v>7</v>
      </c>
      <c r="D195" s="52" t="s">
        <v>20</v>
      </c>
      <c r="E195" s="103"/>
      <c r="F195" s="102">
        <f>SUMIF(I198:I202,I195,F198:F202)</f>
        <v>0</v>
      </c>
      <c r="G195" s="235"/>
      <c r="H195" s="104"/>
      <c r="I195" s="56" t="s">
        <v>20</v>
      </c>
      <c r="J195" s="85"/>
      <c r="K195" s="233">
        <f>SUMIF(I201:I202,I195,K201:K202)</f>
        <v>0</v>
      </c>
      <c r="L195" s="232" t="e">
        <f>K195/F195%</f>
        <v>#DIV/0!</v>
      </c>
      <c r="M195" s="88"/>
    </row>
    <row r="196" spans="2:13" s="12" customFormat="1" ht="27" customHeight="1" hidden="1" outlineLevel="1">
      <c r="B196" s="1">
        <v>7</v>
      </c>
      <c r="C196" s="51">
        <v>7</v>
      </c>
      <c r="D196" s="52" t="s">
        <v>21</v>
      </c>
      <c r="E196" s="103"/>
      <c r="F196" s="102">
        <f>SUMIF(I198:I202,I196,F198:F202)</f>
        <v>0</v>
      </c>
      <c r="G196" s="103"/>
      <c r="H196" s="104"/>
      <c r="I196" s="56" t="s">
        <v>21</v>
      </c>
      <c r="J196" s="85"/>
      <c r="K196" s="233">
        <f>SUMIF(I201:I202,I196,K201:K202)</f>
        <v>0</v>
      </c>
      <c r="L196" s="232"/>
      <c r="M196" s="88"/>
    </row>
    <row r="197" spans="2:14" s="12" customFormat="1" ht="25.5" customHeight="1" outlineLevel="1">
      <c r="B197" s="1">
        <v>7</v>
      </c>
      <c r="C197" s="51">
        <v>7</v>
      </c>
      <c r="D197" s="100" t="s">
        <v>23</v>
      </c>
      <c r="E197" s="103"/>
      <c r="F197" s="102">
        <f>SUMIF(I198:I202,I197,F198:F202)</f>
        <v>450</v>
      </c>
      <c r="G197" s="103"/>
      <c r="H197" s="104"/>
      <c r="I197" s="56" t="s">
        <v>23</v>
      </c>
      <c r="J197" s="85"/>
      <c r="K197" s="233">
        <f>SUMIF(I199:I202,I197,K199:K202)</f>
        <v>0</v>
      </c>
      <c r="L197" s="232">
        <f>K197/F197%</f>
        <v>0</v>
      </c>
      <c r="M197" s="88"/>
      <c r="N197" s="236"/>
    </row>
    <row r="198" spans="2:13" s="12" customFormat="1" ht="81" outlineLevel="1">
      <c r="B198" s="1">
        <v>7</v>
      </c>
      <c r="C198" s="121">
        <v>1</v>
      </c>
      <c r="D198" s="62" t="s">
        <v>211</v>
      </c>
      <c r="E198" s="237"/>
      <c r="F198" s="238"/>
      <c r="G198" s="237"/>
      <c r="H198" s="239"/>
      <c r="I198" s="240"/>
      <c r="J198" s="241"/>
      <c r="K198" s="242"/>
      <c r="L198" s="243"/>
      <c r="M198" s="88"/>
    </row>
    <row r="199" spans="2:13" s="12" customFormat="1" ht="44.25" customHeight="1" outlineLevel="1">
      <c r="B199" s="1">
        <v>7</v>
      </c>
      <c r="C199" s="51"/>
      <c r="D199" s="67" t="s">
        <v>212</v>
      </c>
      <c r="E199" s="65" t="s">
        <v>213</v>
      </c>
      <c r="F199" s="68">
        <v>220</v>
      </c>
      <c r="G199" s="244" t="s">
        <v>214</v>
      </c>
      <c r="H199" s="589" t="s">
        <v>215</v>
      </c>
      <c r="I199" s="66" t="s">
        <v>18</v>
      </c>
      <c r="J199" s="35" t="s">
        <v>216</v>
      </c>
      <c r="K199" s="245"/>
      <c r="L199" s="246">
        <f>K199/F199%</f>
        <v>0</v>
      </c>
      <c r="M199" s="88"/>
    </row>
    <row r="200" spans="2:13" s="12" customFormat="1" ht="45" outlineLevel="1">
      <c r="B200" s="1">
        <v>7</v>
      </c>
      <c r="C200" s="51"/>
      <c r="D200" s="67" t="s">
        <v>217</v>
      </c>
      <c r="E200" s="65" t="s">
        <v>218</v>
      </c>
      <c r="F200" s="68">
        <v>340</v>
      </c>
      <c r="G200" s="244" t="s">
        <v>219</v>
      </c>
      <c r="H200" s="589"/>
      <c r="I200" s="66" t="s">
        <v>18</v>
      </c>
      <c r="J200" s="35" t="s">
        <v>220</v>
      </c>
      <c r="K200" s="245"/>
      <c r="L200" s="246">
        <f>K200/F200%</f>
        <v>0</v>
      </c>
      <c r="M200" s="88"/>
    </row>
    <row r="201" spans="2:13" s="12" customFormat="1" ht="60.75">
      <c r="B201" s="1">
        <v>7</v>
      </c>
      <c r="C201" s="121">
        <v>2</v>
      </c>
      <c r="D201" s="70" t="s">
        <v>221</v>
      </c>
      <c r="E201" s="70"/>
      <c r="F201" s="76"/>
      <c r="G201" s="65"/>
      <c r="H201" s="62"/>
      <c r="I201" s="66"/>
      <c r="J201" s="35"/>
      <c r="K201" s="247"/>
      <c r="L201" s="248"/>
      <c r="M201" s="249"/>
    </row>
    <row r="202" spans="2:13" s="12" customFormat="1" ht="101.25">
      <c r="B202" s="1">
        <v>7</v>
      </c>
      <c r="C202" s="121"/>
      <c r="D202" s="244" t="s">
        <v>222</v>
      </c>
      <c r="E202" s="65">
        <v>1</v>
      </c>
      <c r="F202" s="76">
        <v>450</v>
      </c>
      <c r="G202" s="65" t="s">
        <v>223</v>
      </c>
      <c r="H202" s="62" t="s">
        <v>224</v>
      </c>
      <c r="I202" s="66" t="s">
        <v>23</v>
      </c>
      <c r="J202" s="35" t="s">
        <v>225</v>
      </c>
      <c r="K202" s="250"/>
      <c r="L202" s="246">
        <f>K202/F202%</f>
        <v>0</v>
      </c>
      <c r="M202" s="88"/>
    </row>
    <row r="203" spans="2:13" ht="27" customHeight="1">
      <c r="B203" s="1">
        <v>8</v>
      </c>
      <c r="C203" s="209">
        <v>8</v>
      </c>
      <c r="D203" s="594" t="s">
        <v>226</v>
      </c>
      <c r="E203" s="594"/>
      <c r="F203" s="594"/>
      <c r="G203" s="594"/>
      <c r="H203" s="594"/>
      <c r="I203" s="594"/>
      <c r="J203" s="594"/>
      <c r="K203" s="210"/>
      <c r="L203" s="211"/>
      <c r="M203" s="39"/>
    </row>
    <row r="204" spans="2:13" s="12" customFormat="1" ht="21" customHeight="1" outlineLevel="1">
      <c r="B204" s="1">
        <v>8</v>
      </c>
      <c r="C204" s="251">
        <v>8</v>
      </c>
      <c r="D204" s="41" t="s">
        <v>17</v>
      </c>
      <c r="E204" s="101"/>
      <c r="F204" s="102">
        <f>SUM(F205:F209)</f>
        <v>1494.2</v>
      </c>
      <c r="G204" s="103"/>
      <c r="H204" s="104"/>
      <c r="I204" s="185" t="s">
        <v>17</v>
      </c>
      <c r="J204" s="85"/>
      <c r="K204" s="231">
        <f>SUM(K205:K209)</f>
        <v>0</v>
      </c>
      <c r="L204" s="213">
        <f>K204/F204%</f>
        <v>0</v>
      </c>
      <c r="M204" s="37"/>
    </row>
    <row r="205" spans="2:13" s="12" customFormat="1" ht="24.75" customHeight="1" hidden="1" outlineLevel="1">
      <c r="B205" s="1">
        <v>8</v>
      </c>
      <c r="C205" s="251">
        <v>8</v>
      </c>
      <c r="D205" s="52" t="s">
        <v>18</v>
      </c>
      <c r="E205" s="101"/>
      <c r="F205" s="102"/>
      <c r="G205" s="252"/>
      <c r="H205" s="253"/>
      <c r="I205" s="56" t="s">
        <v>18</v>
      </c>
      <c r="J205" s="85"/>
      <c r="K205" s="231"/>
      <c r="L205" s="213"/>
      <c r="M205" s="37"/>
    </row>
    <row r="206" spans="2:13" s="12" customFormat="1" ht="0.75" customHeight="1" hidden="1" outlineLevel="1">
      <c r="B206" s="1">
        <v>8</v>
      </c>
      <c r="C206" s="251">
        <v>8</v>
      </c>
      <c r="D206" s="52" t="s">
        <v>19</v>
      </c>
      <c r="E206" s="101"/>
      <c r="F206" s="102"/>
      <c r="G206" s="252"/>
      <c r="H206" s="253"/>
      <c r="I206" s="56" t="s">
        <v>19</v>
      </c>
      <c r="J206" s="85"/>
      <c r="K206" s="231"/>
      <c r="L206" s="213"/>
      <c r="M206" s="37"/>
    </row>
    <row r="207" spans="2:13" s="12" customFormat="1" ht="21.75" customHeight="1" outlineLevel="1">
      <c r="B207" s="1">
        <v>8</v>
      </c>
      <c r="C207" s="251">
        <v>8</v>
      </c>
      <c r="D207" s="52" t="s">
        <v>20</v>
      </c>
      <c r="E207" s="101"/>
      <c r="F207" s="102">
        <f>SUMIF(I211:I219,I207,F211:F219)</f>
        <v>70</v>
      </c>
      <c r="G207" s="252"/>
      <c r="H207" s="104"/>
      <c r="I207" s="56" t="s">
        <v>20</v>
      </c>
      <c r="J207" s="85"/>
      <c r="K207" s="231">
        <f>SUMIF(I210:I219,I207,K210:K219)</f>
        <v>0</v>
      </c>
      <c r="L207" s="213">
        <f>K207/F207%</f>
        <v>0</v>
      </c>
      <c r="M207" s="37"/>
    </row>
    <row r="208" spans="2:13" s="12" customFormat="1" ht="0.75" customHeight="1" hidden="1" outlineLevel="1">
      <c r="B208" s="1">
        <v>8</v>
      </c>
      <c r="C208" s="251">
        <v>8</v>
      </c>
      <c r="D208" s="52" t="s">
        <v>21</v>
      </c>
      <c r="E208" s="101"/>
      <c r="F208" s="102"/>
      <c r="G208" s="252"/>
      <c r="H208" s="253"/>
      <c r="I208" s="56" t="s">
        <v>21</v>
      </c>
      <c r="J208" s="85"/>
      <c r="K208" s="231"/>
      <c r="L208" s="213"/>
      <c r="M208" s="37"/>
    </row>
    <row r="209" spans="2:13" s="12" customFormat="1" ht="20.25" outlineLevel="1">
      <c r="B209" s="1">
        <v>8</v>
      </c>
      <c r="C209" s="251">
        <v>8</v>
      </c>
      <c r="D209" s="100" t="s">
        <v>23</v>
      </c>
      <c r="E209" s="101"/>
      <c r="F209" s="102">
        <f>SUMIF(I211:I219,I209,F211:F219)</f>
        <v>1424.2</v>
      </c>
      <c r="G209" s="252"/>
      <c r="H209" s="253"/>
      <c r="I209" s="56" t="s">
        <v>23</v>
      </c>
      <c r="J209" s="85"/>
      <c r="K209" s="231">
        <f>SUMIF(I211:I219,I209,K211:K219)</f>
        <v>0</v>
      </c>
      <c r="L209" s="213">
        <f>K209/F209%</f>
        <v>0</v>
      </c>
      <c r="M209" s="37"/>
    </row>
    <row r="210" spans="2:13" s="12" customFormat="1" ht="20.25">
      <c r="B210" s="1">
        <v>8</v>
      </c>
      <c r="C210" s="251">
        <v>8</v>
      </c>
      <c r="D210" s="254"/>
      <c r="E210" s="255"/>
      <c r="F210" s="238"/>
      <c r="G210" s="256"/>
      <c r="H210" s="257"/>
      <c r="I210" s="258"/>
      <c r="J210" s="241"/>
      <c r="K210" s="259"/>
      <c r="L210" s="260"/>
      <c r="M210" s="37"/>
    </row>
    <row r="211" spans="2:13" s="12" customFormat="1" ht="39.75" customHeight="1">
      <c r="B211" s="1">
        <v>8</v>
      </c>
      <c r="C211" s="61">
        <v>1</v>
      </c>
      <c r="D211" s="62" t="s">
        <v>227</v>
      </c>
      <c r="E211" s="72" t="s">
        <v>228</v>
      </c>
      <c r="F211" s="76">
        <v>443.7</v>
      </c>
      <c r="G211" s="261" t="s">
        <v>229</v>
      </c>
      <c r="H211" s="595" t="s">
        <v>230</v>
      </c>
      <c r="I211" s="66" t="s">
        <v>23</v>
      </c>
      <c r="J211" s="592" t="s">
        <v>231</v>
      </c>
      <c r="K211" s="259"/>
      <c r="L211" s="260">
        <f aca="true" t="shared" si="2" ref="L211:L217">K211/F211%</f>
        <v>0</v>
      </c>
      <c r="M211" s="263"/>
    </row>
    <row r="212" spans="2:13" s="12" customFormat="1" ht="40.5">
      <c r="B212" s="1">
        <v>8</v>
      </c>
      <c r="C212" s="61">
        <v>2</v>
      </c>
      <c r="D212" s="62" t="s">
        <v>232</v>
      </c>
      <c r="E212" s="72" t="s">
        <v>233</v>
      </c>
      <c r="F212" s="76">
        <v>242</v>
      </c>
      <c r="G212" s="264">
        <v>2022</v>
      </c>
      <c r="H212" s="595"/>
      <c r="I212" s="66" t="s">
        <v>23</v>
      </c>
      <c r="J212" s="592"/>
      <c r="K212" s="259"/>
      <c r="L212" s="260">
        <f t="shared" si="2"/>
        <v>0</v>
      </c>
      <c r="M212" s="263"/>
    </row>
    <row r="213" spans="2:13" s="12" customFormat="1" ht="40.5" customHeight="1">
      <c r="B213" s="1">
        <v>8</v>
      </c>
      <c r="C213" s="61">
        <v>3</v>
      </c>
      <c r="D213" s="62" t="s">
        <v>234</v>
      </c>
      <c r="E213" s="72" t="s">
        <v>235</v>
      </c>
      <c r="F213" s="76">
        <v>157.5</v>
      </c>
      <c r="G213" s="264">
        <v>2022</v>
      </c>
      <c r="H213" s="595"/>
      <c r="I213" s="66" t="s">
        <v>23</v>
      </c>
      <c r="J213" s="592"/>
      <c r="K213" s="259"/>
      <c r="L213" s="260">
        <f t="shared" si="2"/>
        <v>0</v>
      </c>
      <c r="M213" s="263"/>
    </row>
    <row r="214" spans="2:16" s="12" customFormat="1" ht="37.5">
      <c r="B214" s="1">
        <v>8</v>
      </c>
      <c r="C214" s="61">
        <v>4</v>
      </c>
      <c r="D214" s="62" t="s">
        <v>236</v>
      </c>
      <c r="E214" s="72" t="s">
        <v>237</v>
      </c>
      <c r="F214" s="76">
        <v>23.9</v>
      </c>
      <c r="G214" s="264">
        <v>2022</v>
      </c>
      <c r="H214" s="595"/>
      <c r="I214" s="66" t="s">
        <v>23</v>
      </c>
      <c r="J214" s="592"/>
      <c r="K214" s="259"/>
      <c r="L214" s="260">
        <f t="shared" si="2"/>
        <v>0</v>
      </c>
      <c r="M214" s="263"/>
      <c r="P214" s="236">
        <f>F211+F212+F213+F214+F215+F216+F217</f>
        <v>1424.2</v>
      </c>
    </row>
    <row r="215" spans="2:13" s="12" customFormat="1" ht="37.5">
      <c r="B215" s="1">
        <v>8</v>
      </c>
      <c r="C215" s="61">
        <v>5</v>
      </c>
      <c r="D215" s="62" t="s">
        <v>238</v>
      </c>
      <c r="E215" s="72" t="s">
        <v>239</v>
      </c>
      <c r="F215" s="76">
        <v>79.8</v>
      </c>
      <c r="G215" s="264">
        <v>2022</v>
      </c>
      <c r="H215" s="595"/>
      <c r="I215" s="66" t="s">
        <v>23</v>
      </c>
      <c r="J215" s="592"/>
      <c r="K215" s="259"/>
      <c r="L215" s="260">
        <f t="shared" si="2"/>
        <v>0</v>
      </c>
      <c r="M215" s="263"/>
    </row>
    <row r="216" spans="2:16" s="12" customFormat="1" ht="60.75">
      <c r="B216" s="1">
        <v>8</v>
      </c>
      <c r="C216" s="61">
        <v>6</v>
      </c>
      <c r="D216" s="62" t="s">
        <v>240</v>
      </c>
      <c r="E216" s="72" t="s">
        <v>241</v>
      </c>
      <c r="F216" s="76">
        <v>469.3</v>
      </c>
      <c r="G216" s="264">
        <v>2022</v>
      </c>
      <c r="H216" s="595"/>
      <c r="I216" s="66" t="s">
        <v>23</v>
      </c>
      <c r="J216" s="592"/>
      <c r="K216" s="259"/>
      <c r="L216" s="260">
        <f t="shared" si="2"/>
        <v>0</v>
      </c>
      <c r="M216" s="263"/>
      <c r="P216" s="236">
        <f>P214-F209</f>
        <v>0</v>
      </c>
    </row>
    <row r="217" spans="2:13" s="12" customFormat="1" ht="44.25" customHeight="1">
      <c r="B217" s="1">
        <v>8</v>
      </c>
      <c r="C217" s="61">
        <v>7</v>
      </c>
      <c r="D217" s="62" t="s">
        <v>242</v>
      </c>
      <c r="E217" s="72" t="s">
        <v>243</v>
      </c>
      <c r="F217" s="76">
        <v>8</v>
      </c>
      <c r="G217" s="264">
        <v>2022</v>
      </c>
      <c r="H217" s="595"/>
      <c r="I217" s="66" t="s">
        <v>23</v>
      </c>
      <c r="J217" s="592"/>
      <c r="K217" s="259"/>
      <c r="L217" s="260">
        <f t="shared" si="2"/>
        <v>0</v>
      </c>
      <c r="M217" s="263"/>
    </row>
    <row r="218" spans="2:13" s="12" customFormat="1" ht="81">
      <c r="B218" s="1">
        <v>8</v>
      </c>
      <c r="C218" s="61">
        <v>8</v>
      </c>
      <c r="D218" s="62" t="s">
        <v>244</v>
      </c>
      <c r="E218" s="72" t="s">
        <v>245</v>
      </c>
      <c r="F218" s="76"/>
      <c r="G218" s="264">
        <v>2022</v>
      </c>
      <c r="H218" s="262" t="s">
        <v>246</v>
      </c>
      <c r="I218" s="66" t="s">
        <v>20</v>
      </c>
      <c r="J218" s="35" t="s">
        <v>247</v>
      </c>
      <c r="K218" s="259"/>
      <c r="L218" s="260"/>
      <c r="M218" s="263"/>
    </row>
    <row r="219" spans="2:13" s="12" customFormat="1" ht="121.5">
      <c r="B219" s="1">
        <v>8</v>
      </c>
      <c r="C219" s="61">
        <v>9</v>
      </c>
      <c r="D219" s="62" t="s">
        <v>248</v>
      </c>
      <c r="E219" s="65" t="s">
        <v>249</v>
      </c>
      <c r="F219" s="76">
        <v>70</v>
      </c>
      <c r="G219" s="265">
        <v>2022</v>
      </c>
      <c r="H219" s="67" t="s">
        <v>250</v>
      </c>
      <c r="I219" s="66" t="s">
        <v>20</v>
      </c>
      <c r="J219" s="266" t="s">
        <v>251</v>
      </c>
      <c r="K219" s="259"/>
      <c r="L219" s="260">
        <f>K219/F219%</f>
        <v>0</v>
      </c>
      <c r="M219" s="263"/>
    </row>
    <row r="220" spans="2:13" s="12" customFormat="1" ht="20.25">
      <c r="B220" s="60">
        <v>9</v>
      </c>
      <c r="C220" s="267">
        <v>9</v>
      </c>
      <c r="D220" s="587" t="s">
        <v>252</v>
      </c>
      <c r="E220" s="587"/>
      <c r="F220" s="587"/>
      <c r="G220" s="587"/>
      <c r="H220" s="587"/>
      <c r="I220" s="587"/>
      <c r="J220" s="587"/>
      <c r="K220" s="268"/>
      <c r="L220" s="260"/>
      <c r="M220" s="263"/>
    </row>
    <row r="221" spans="2:13" s="12" customFormat="1" ht="24.75" customHeight="1" outlineLevel="1">
      <c r="B221" s="60">
        <v>9</v>
      </c>
      <c r="C221" s="269">
        <v>9</v>
      </c>
      <c r="D221" s="41" t="s">
        <v>17</v>
      </c>
      <c r="E221" s="101"/>
      <c r="F221" s="102">
        <f>SUM(F222:F226)</f>
        <v>29467.95</v>
      </c>
      <c r="G221" s="103"/>
      <c r="H221" s="47"/>
      <c r="I221" s="185" t="s">
        <v>17</v>
      </c>
      <c r="J221" s="85"/>
      <c r="K221" s="270">
        <f>SUM(K222:K226)</f>
        <v>0</v>
      </c>
      <c r="L221" s="232">
        <f>K221/F221%</f>
        <v>0</v>
      </c>
      <c r="M221" s="37"/>
    </row>
    <row r="222" spans="2:13" s="12" customFormat="1" ht="17.25" customHeight="1" hidden="1" outlineLevel="1">
      <c r="B222" s="60">
        <v>9</v>
      </c>
      <c r="C222" s="269">
        <v>9</v>
      </c>
      <c r="D222" s="52" t="s">
        <v>18</v>
      </c>
      <c r="E222" s="101"/>
      <c r="F222" s="102">
        <f>SUMIF(I229:I280,I222,F229:F280)</f>
        <v>0</v>
      </c>
      <c r="G222" s="252"/>
      <c r="H222" s="218"/>
      <c r="I222" s="56" t="s">
        <v>18</v>
      </c>
      <c r="J222" s="85"/>
      <c r="K222" s="270">
        <f>SUMIF(I229:I280,I222,K229:K280)</f>
        <v>0</v>
      </c>
      <c r="L222" s="213"/>
      <c r="M222" s="37"/>
    </row>
    <row r="223" spans="2:13" s="12" customFormat="1" ht="20.25" hidden="1" outlineLevel="1">
      <c r="B223" s="60">
        <v>9</v>
      </c>
      <c r="C223" s="269">
        <v>9</v>
      </c>
      <c r="D223" s="52" t="s">
        <v>19</v>
      </c>
      <c r="E223" s="101"/>
      <c r="F223" s="102">
        <f>SUMIF(I229:I280,I223,F229:F280)</f>
        <v>0</v>
      </c>
      <c r="G223" s="252"/>
      <c r="H223" s="218"/>
      <c r="I223" s="56" t="s">
        <v>19</v>
      </c>
      <c r="J223" s="85"/>
      <c r="K223" s="270">
        <f>SUMIF(I229:I280,I223,K229:K280)</f>
        <v>0</v>
      </c>
      <c r="L223" s="213"/>
      <c r="M223" s="37"/>
    </row>
    <row r="224" spans="2:13" s="12" customFormat="1" ht="18.75" customHeight="1" outlineLevel="1">
      <c r="B224" s="60">
        <v>9</v>
      </c>
      <c r="C224" s="269">
        <v>9</v>
      </c>
      <c r="D224" s="52" t="s">
        <v>20</v>
      </c>
      <c r="E224" s="101"/>
      <c r="F224" s="102">
        <f>SUMIF(I229:I280,I224,F229:F280)</f>
        <v>11176</v>
      </c>
      <c r="G224" s="103"/>
      <c r="H224" s="47"/>
      <c r="I224" s="56" t="s">
        <v>20</v>
      </c>
      <c r="J224" s="85"/>
      <c r="K224" s="270">
        <f>SUMIF(I229:I280,I224,K229:K280)</f>
        <v>0</v>
      </c>
      <c r="L224" s="213">
        <f>K224/F224%</f>
        <v>0</v>
      </c>
      <c r="M224" s="37"/>
    </row>
    <row r="225" spans="2:13" s="12" customFormat="1" ht="20.25" outlineLevel="1">
      <c r="B225" s="60">
        <v>9</v>
      </c>
      <c r="C225" s="269">
        <v>9</v>
      </c>
      <c r="D225" s="52" t="s">
        <v>21</v>
      </c>
      <c r="E225" s="101"/>
      <c r="F225" s="102">
        <f>SUMIF(I229:I280,I225,F229:F280)</f>
        <v>6586.59</v>
      </c>
      <c r="G225" s="252"/>
      <c r="H225" s="218"/>
      <c r="I225" s="56" t="s">
        <v>21</v>
      </c>
      <c r="J225" s="85"/>
      <c r="K225" s="270">
        <f>SUMIF(I229:I280,I225,K229:K280)</f>
        <v>0</v>
      </c>
      <c r="L225" s="213">
        <f>K225/F225%</f>
        <v>0</v>
      </c>
      <c r="M225" s="37"/>
    </row>
    <row r="226" spans="2:13" s="12" customFormat="1" ht="20.25" outlineLevel="1">
      <c r="B226" s="60">
        <v>9</v>
      </c>
      <c r="C226" s="269">
        <v>9</v>
      </c>
      <c r="D226" s="100" t="s">
        <v>23</v>
      </c>
      <c r="E226" s="101"/>
      <c r="F226" s="102">
        <f>SUMIF(I229:I280,I226,F229:F280)</f>
        <v>11705.36</v>
      </c>
      <c r="G226" s="252"/>
      <c r="H226" s="218"/>
      <c r="I226" s="56" t="s">
        <v>23</v>
      </c>
      <c r="J226" s="85"/>
      <c r="K226" s="270">
        <f>SUMIF(I229:I280,I226,K229:K280)</f>
        <v>0</v>
      </c>
      <c r="L226" s="213">
        <f>K226/F226%</f>
        <v>0</v>
      </c>
      <c r="M226" s="37"/>
    </row>
    <row r="227" spans="2:13" ht="23.25" customHeight="1">
      <c r="B227" s="60">
        <v>9</v>
      </c>
      <c r="C227" s="271">
        <v>1</v>
      </c>
      <c r="D227" s="272" t="s">
        <v>253</v>
      </c>
      <c r="E227" s="65"/>
      <c r="F227" s="76"/>
      <c r="G227" s="65"/>
      <c r="H227" s="67"/>
      <c r="I227" s="65"/>
      <c r="J227" s="273"/>
      <c r="K227" s="274"/>
      <c r="L227" s="275"/>
      <c r="M227" s="276"/>
    </row>
    <row r="228" spans="2:13" s="277" customFormat="1" ht="27.75" customHeight="1">
      <c r="B228" s="278">
        <v>9</v>
      </c>
      <c r="C228" s="279" t="s">
        <v>254</v>
      </c>
      <c r="D228" s="67" t="s">
        <v>255</v>
      </c>
      <c r="E228" s="65"/>
      <c r="F228" s="76"/>
      <c r="G228" s="65"/>
      <c r="H228" s="67"/>
      <c r="I228" s="66"/>
      <c r="J228" s="273"/>
      <c r="K228" s="274"/>
      <c r="L228" s="275"/>
      <c r="M228" s="280"/>
    </row>
    <row r="229" spans="2:13" s="12" customFormat="1" ht="32.25" customHeight="1">
      <c r="B229" s="60">
        <v>9</v>
      </c>
      <c r="C229" s="281"/>
      <c r="D229" s="62" t="s">
        <v>256</v>
      </c>
      <c r="E229" s="65" t="s">
        <v>257</v>
      </c>
      <c r="F229" s="116" t="s">
        <v>258</v>
      </c>
      <c r="G229" s="593" t="s">
        <v>219</v>
      </c>
      <c r="H229" s="589" t="s">
        <v>259</v>
      </c>
      <c r="I229" s="66" t="s">
        <v>23</v>
      </c>
      <c r="J229" s="598" t="s">
        <v>260</v>
      </c>
      <c r="K229" s="274"/>
      <c r="L229" s="275"/>
      <c r="M229" s="276"/>
    </row>
    <row r="230" spans="2:13" s="12" customFormat="1" ht="40.5">
      <c r="B230" s="60">
        <v>9</v>
      </c>
      <c r="C230" s="281"/>
      <c r="D230" s="62" t="s">
        <v>261</v>
      </c>
      <c r="E230" s="65" t="s">
        <v>262</v>
      </c>
      <c r="F230" s="116" t="s">
        <v>258</v>
      </c>
      <c r="G230" s="593"/>
      <c r="H230" s="589"/>
      <c r="I230" s="66" t="s">
        <v>23</v>
      </c>
      <c r="J230" s="598"/>
      <c r="K230" s="274"/>
      <c r="L230" s="275"/>
      <c r="M230" s="276"/>
    </row>
    <row r="231" spans="2:13" s="12" customFormat="1" ht="60.75">
      <c r="B231" s="60">
        <v>9</v>
      </c>
      <c r="C231" s="281"/>
      <c r="D231" s="70" t="s">
        <v>263</v>
      </c>
      <c r="E231" s="65" t="s">
        <v>264</v>
      </c>
      <c r="F231" s="116" t="s">
        <v>258</v>
      </c>
      <c r="G231" s="593"/>
      <c r="H231" s="589"/>
      <c r="I231" s="66" t="s">
        <v>23</v>
      </c>
      <c r="J231" s="598"/>
      <c r="K231" s="274"/>
      <c r="L231" s="275"/>
      <c r="M231" s="273"/>
    </row>
    <row r="232" spans="2:13" s="282" customFormat="1" ht="23.25" customHeight="1">
      <c r="B232" s="278">
        <v>9</v>
      </c>
      <c r="C232" s="283" t="s">
        <v>265</v>
      </c>
      <c r="D232" s="244" t="s">
        <v>266</v>
      </c>
      <c r="E232" s="65"/>
      <c r="F232" s="76"/>
      <c r="G232" s="65"/>
      <c r="H232" s="67"/>
      <c r="I232" s="66"/>
      <c r="J232" s="273"/>
      <c r="K232" s="274"/>
      <c r="L232" s="275"/>
      <c r="M232" s="284"/>
    </row>
    <row r="233" spans="2:13" s="12" customFormat="1" ht="37.5" customHeight="1">
      <c r="B233" s="60">
        <v>9</v>
      </c>
      <c r="C233" s="281"/>
      <c r="D233" s="70" t="s">
        <v>267</v>
      </c>
      <c r="E233" s="65" t="s">
        <v>268</v>
      </c>
      <c r="F233" s="76">
        <v>4182.02</v>
      </c>
      <c r="G233" s="65">
        <v>2022</v>
      </c>
      <c r="H233" s="589" t="s">
        <v>269</v>
      </c>
      <c r="I233" s="66" t="s">
        <v>23</v>
      </c>
      <c r="J233" s="598" t="s">
        <v>270</v>
      </c>
      <c r="K233" s="274"/>
      <c r="L233" s="275">
        <f>K233/F233*100</f>
        <v>0</v>
      </c>
      <c r="M233" s="285"/>
    </row>
    <row r="234" spans="2:13" s="12" customFormat="1" ht="42.75" customHeight="1">
      <c r="B234" s="60">
        <v>9</v>
      </c>
      <c r="C234" s="281"/>
      <c r="D234" s="70" t="s">
        <v>271</v>
      </c>
      <c r="E234" s="65" t="s">
        <v>272</v>
      </c>
      <c r="F234" s="76">
        <v>3990.34</v>
      </c>
      <c r="G234" s="65">
        <v>2022</v>
      </c>
      <c r="H234" s="589"/>
      <c r="I234" s="66" t="s">
        <v>23</v>
      </c>
      <c r="J234" s="598"/>
      <c r="K234" s="274"/>
      <c r="L234" s="275">
        <f>K234/F234*100</f>
        <v>0</v>
      </c>
      <c r="M234" s="276"/>
    </row>
    <row r="235" spans="2:13" s="12" customFormat="1" ht="58.5" customHeight="1">
      <c r="B235" s="60">
        <v>9</v>
      </c>
      <c r="C235" s="281"/>
      <c r="D235" s="62" t="s">
        <v>273</v>
      </c>
      <c r="E235" s="65" t="s">
        <v>274</v>
      </c>
      <c r="F235" s="76">
        <v>2000</v>
      </c>
      <c r="G235" s="121">
        <v>2022</v>
      </c>
      <c r="H235" s="589"/>
      <c r="I235" s="66" t="s">
        <v>20</v>
      </c>
      <c r="J235" s="598"/>
      <c r="K235" s="274"/>
      <c r="L235" s="275">
        <f>K235/F235*100</f>
        <v>0</v>
      </c>
      <c r="M235" s="276"/>
    </row>
    <row r="236" spans="2:13" s="12" customFormat="1" ht="74.25" customHeight="1">
      <c r="B236" s="60">
        <v>9</v>
      </c>
      <c r="C236" s="281"/>
      <c r="D236" s="62" t="s">
        <v>275</v>
      </c>
      <c r="E236" s="65">
        <v>1</v>
      </c>
      <c r="F236" s="76"/>
      <c r="G236" s="65">
        <v>2022</v>
      </c>
      <c r="H236" s="589"/>
      <c r="I236" s="66" t="s">
        <v>20</v>
      </c>
      <c r="J236" s="598"/>
      <c r="K236" s="274"/>
      <c r="L236" s="275" t="e">
        <f>K236/F236*100</f>
        <v>#DIV/0!</v>
      </c>
      <c r="M236" s="223"/>
    </row>
    <row r="237" spans="2:13" s="12" customFormat="1" ht="40.5">
      <c r="B237" s="60">
        <v>9</v>
      </c>
      <c r="C237" s="281"/>
      <c r="D237" s="62" t="s">
        <v>276</v>
      </c>
      <c r="E237" s="65">
        <v>35</v>
      </c>
      <c r="F237" s="76">
        <v>1920</v>
      </c>
      <c r="G237" s="65">
        <v>2022</v>
      </c>
      <c r="H237" s="589"/>
      <c r="I237" s="66" t="s">
        <v>23</v>
      </c>
      <c r="J237" s="598"/>
      <c r="K237" s="274"/>
      <c r="L237" s="275">
        <f>K237/F237*100</f>
        <v>0</v>
      </c>
      <c r="M237" s="223"/>
    </row>
    <row r="238" spans="2:13" s="12" customFormat="1" ht="40.5">
      <c r="B238" s="60">
        <v>9</v>
      </c>
      <c r="C238" s="283">
        <v>2</v>
      </c>
      <c r="D238" s="272" t="s">
        <v>277</v>
      </c>
      <c r="E238" s="65"/>
      <c r="F238" s="76"/>
      <c r="G238" s="65"/>
      <c r="H238" s="67"/>
      <c r="I238" s="66"/>
      <c r="J238" s="273"/>
      <c r="K238" s="274"/>
      <c r="L238" s="275"/>
      <c r="M238" s="249"/>
    </row>
    <row r="239" spans="2:13" s="12" customFormat="1" ht="55.5" customHeight="1">
      <c r="B239" s="60">
        <v>9</v>
      </c>
      <c r="C239" s="283" t="s">
        <v>278</v>
      </c>
      <c r="D239" s="62" t="s">
        <v>279</v>
      </c>
      <c r="E239" s="65">
        <v>2</v>
      </c>
      <c r="F239" s="76"/>
      <c r="G239" s="65">
        <v>2022</v>
      </c>
      <c r="H239" s="67" t="s">
        <v>63</v>
      </c>
      <c r="I239" s="66" t="s">
        <v>20</v>
      </c>
      <c r="J239" s="273"/>
      <c r="K239" s="274"/>
      <c r="L239" s="275"/>
      <c r="M239" s="223"/>
    </row>
    <row r="240" spans="2:13" s="282" customFormat="1" ht="43.5" customHeight="1">
      <c r="B240" s="278">
        <v>9</v>
      </c>
      <c r="C240" s="283" t="s">
        <v>280</v>
      </c>
      <c r="D240" s="67" t="s">
        <v>281</v>
      </c>
      <c r="E240" s="65" t="s">
        <v>282</v>
      </c>
      <c r="F240" s="76">
        <v>300</v>
      </c>
      <c r="G240" s="65">
        <v>2022</v>
      </c>
      <c r="H240" s="67" t="s">
        <v>283</v>
      </c>
      <c r="I240" s="66" t="s">
        <v>21</v>
      </c>
      <c r="J240" s="598"/>
      <c r="K240" s="274"/>
      <c r="L240" s="275">
        <f>K240/F240*100</f>
        <v>0</v>
      </c>
      <c r="M240" s="286"/>
    </row>
    <row r="241" spans="2:13" s="282" customFormat="1" ht="40.5">
      <c r="B241" s="278">
        <v>9</v>
      </c>
      <c r="C241" s="283" t="s">
        <v>284</v>
      </c>
      <c r="D241" s="67" t="s">
        <v>285</v>
      </c>
      <c r="E241" s="65">
        <v>7</v>
      </c>
      <c r="F241" s="76">
        <v>14</v>
      </c>
      <c r="G241" s="65">
        <v>2022</v>
      </c>
      <c r="H241" s="67" t="s">
        <v>283</v>
      </c>
      <c r="I241" s="66" t="s">
        <v>23</v>
      </c>
      <c r="J241" s="598"/>
      <c r="K241" s="274"/>
      <c r="L241" s="275">
        <f>K241/F241*100</f>
        <v>0</v>
      </c>
      <c r="M241" s="286"/>
    </row>
    <row r="242" spans="2:13" s="282" customFormat="1" ht="40.5">
      <c r="B242" s="278">
        <v>9</v>
      </c>
      <c r="C242" s="283" t="s">
        <v>286</v>
      </c>
      <c r="D242" s="67" t="s">
        <v>287</v>
      </c>
      <c r="E242" s="65">
        <v>3</v>
      </c>
      <c r="F242" s="76">
        <v>99</v>
      </c>
      <c r="G242" s="65">
        <v>2022</v>
      </c>
      <c r="H242" s="67" t="s">
        <v>283</v>
      </c>
      <c r="I242" s="66" t="s">
        <v>23</v>
      </c>
      <c r="J242" s="273"/>
      <c r="K242" s="274"/>
      <c r="L242" s="275">
        <f>K242/F242*100</f>
        <v>0</v>
      </c>
      <c r="M242" s="286"/>
    </row>
    <row r="243" spans="2:13" s="282" customFormat="1" ht="18.75" customHeight="1">
      <c r="B243" s="278">
        <v>9</v>
      </c>
      <c r="C243" s="121">
        <v>3</v>
      </c>
      <c r="D243" s="287" t="s">
        <v>288</v>
      </c>
      <c r="E243" s="65"/>
      <c r="F243" s="76"/>
      <c r="G243" s="65"/>
      <c r="H243" s="67"/>
      <c r="I243" s="66"/>
      <c r="J243" s="273"/>
      <c r="K243" s="274"/>
      <c r="L243" s="275"/>
      <c r="M243" s="286"/>
    </row>
    <row r="244" spans="2:13" s="12" customFormat="1" ht="60" customHeight="1">
      <c r="B244" s="60">
        <v>9</v>
      </c>
      <c r="C244" s="281"/>
      <c r="D244" s="62" t="s">
        <v>289</v>
      </c>
      <c r="E244" s="65">
        <v>1</v>
      </c>
      <c r="F244" s="116" t="s">
        <v>258</v>
      </c>
      <c r="G244" s="65">
        <v>2022</v>
      </c>
      <c r="H244" s="67" t="s">
        <v>63</v>
      </c>
      <c r="I244" s="66" t="s">
        <v>20</v>
      </c>
      <c r="J244" s="598" t="s">
        <v>290</v>
      </c>
      <c r="K244" s="274"/>
      <c r="L244" s="275" t="e">
        <f>K244/F244*100</f>
        <v>#VALUE!</v>
      </c>
      <c r="M244" s="223"/>
    </row>
    <row r="245" spans="2:13" s="12" customFormat="1" ht="60" customHeight="1">
      <c r="B245" s="60">
        <v>9</v>
      </c>
      <c r="C245" s="221"/>
      <c r="D245" s="62" t="s">
        <v>291</v>
      </c>
      <c r="E245" s="72">
        <v>2520</v>
      </c>
      <c r="F245" s="116" t="s">
        <v>258</v>
      </c>
      <c r="G245" s="72">
        <v>2022</v>
      </c>
      <c r="H245" s="67" t="s">
        <v>63</v>
      </c>
      <c r="I245" s="66" t="s">
        <v>20</v>
      </c>
      <c r="J245" s="598"/>
      <c r="K245" s="274"/>
      <c r="L245" s="275"/>
      <c r="M245" s="223"/>
    </row>
    <row r="246" spans="2:13" s="282" customFormat="1" ht="18.75" customHeight="1" outlineLevel="1">
      <c r="B246" s="278">
        <v>9</v>
      </c>
      <c r="C246" s="283">
        <v>4</v>
      </c>
      <c r="D246" s="287" t="s">
        <v>292</v>
      </c>
      <c r="E246" s="65"/>
      <c r="F246" s="116"/>
      <c r="G246" s="65"/>
      <c r="H246" s="67"/>
      <c r="I246" s="66"/>
      <c r="J246" s="273"/>
      <c r="K246" s="274"/>
      <c r="L246" s="275"/>
      <c r="M246" s="286"/>
    </row>
    <row r="247" spans="2:13" s="282" customFormat="1" ht="40.5">
      <c r="B247" s="278">
        <v>9</v>
      </c>
      <c r="C247" s="283" t="s">
        <v>293</v>
      </c>
      <c r="D247" s="67" t="s">
        <v>294</v>
      </c>
      <c r="E247" s="65"/>
      <c r="F247" s="116"/>
      <c r="G247" s="288"/>
      <c r="H247" s="67"/>
      <c r="I247" s="228"/>
      <c r="J247" s="289"/>
      <c r="K247" s="274"/>
      <c r="L247" s="275"/>
      <c r="M247" s="280"/>
    </row>
    <row r="248" spans="2:13" s="12" customFormat="1" ht="81">
      <c r="B248" s="60">
        <v>9</v>
      </c>
      <c r="C248" s="281"/>
      <c r="D248" s="62" t="s">
        <v>538</v>
      </c>
      <c r="E248" s="65">
        <v>8</v>
      </c>
      <c r="F248" s="116" t="s">
        <v>258</v>
      </c>
      <c r="G248" s="65">
        <v>2022</v>
      </c>
      <c r="H248" s="67" t="s">
        <v>295</v>
      </c>
      <c r="I248" s="66" t="s">
        <v>20</v>
      </c>
      <c r="J248" s="280" t="s">
        <v>296</v>
      </c>
      <c r="K248" s="274"/>
      <c r="L248" s="275" t="e">
        <f>K248/F248*100</f>
        <v>#VALUE!</v>
      </c>
      <c r="M248" s="276"/>
    </row>
    <row r="249" spans="2:13" s="282" customFormat="1" ht="21.75" customHeight="1">
      <c r="B249" s="278">
        <v>9</v>
      </c>
      <c r="C249" s="283" t="s">
        <v>297</v>
      </c>
      <c r="D249" s="67" t="s">
        <v>298</v>
      </c>
      <c r="E249" s="65"/>
      <c r="F249" s="76"/>
      <c r="G249" s="65"/>
      <c r="H249" s="67"/>
      <c r="I249" s="66"/>
      <c r="J249" s="280"/>
      <c r="K249" s="274"/>
      <c r="L249" s="275"/>
      <c r="M249" s="280"/>
    </row>
    <row r="250" spans="2:13" s="12" customFormat="1" ht="43.5" customHeight="1">
      <c r="B250" s="60">
        <v>9</v>
      </c>
      <c r="C250" s="281"/>
      <c r="D250" s="62" t="s">
        <v>299</v>
      </c>
      <c r="E250" s="65">
        <v>15</v>
      </c>
      <c r="F250" s="76">
        <v>318.56</v>
      </c>
      <c r="G250" s="593">
        <v>2022</v>
      </c>
      <c r="H250" s="589" t="s">
        <v>300</v>
      </c>
      <c r="I250" s="66" t="s">
        <v>21</v>
      </c>
      <c r="J250" s="598" t="s">
        <v>296</v>
      </c>
      <c r="K250" s="274"/>
      <c r="L250" s="275">
        <f aca="true" t="shared" si="3" ref="L250:L260">K250/F250*100</f>
        <v>0</v>
      </c>
      <c r="M250" s="276"/>
    </row>
    <row r="251" spans="2:13" s="12" customFormat="1" ht="32.25" customHeight="1">
      <c r="B251" s="60">
        <v>9</v>
      </c>
      <c r="C251" s="281"/>
      <c r="D251" s="62" t="s">
        <v>301</v>
      </c>
      <c r="E251" s="65">
        <v>6</v>
      </c>
      <c r="F251" s="76">
        <v>97.86</v>
      </c>
      <c r="G251" s="593"/>
      <c r="H251" s="589"/>
      <c r="I251" s="66" t="s">
        <v>21</v>
      </c>
      <c r="J251" s="598"/>
      <c r="K251" s="274"/>
      <c r="L251" s="275">
        <f t="shared" si="3"/>
        <v>0</v>
      </c>
      <c r="M251" s="276"/>
    </row>
    <row r="252" spans="2:13" s="12" customFormat="1" ht="42.75" customHeight="1">
      <c r="B252" s="60">
        <v>9</v>
      </c>
      <c r="C252" s="281"/>
      <c r="D252" s="62" t="s">
        <v>302</v>
      </c>
      <c r="E252" s="65">
        <v>5</v>
      </c>
      <c r="F252" s="76">
        <v>100.1</v>
      </c>
      <c r="G252" s="593"/>
      <c r="H252" s="589"/>
      <c r="I252" s="66" t="s">
        <v>21</v>
      </c>
      <c r="J252" s="598"/>
      <c r="K252" s="274"/>
      <c r="L252" s="275">
        <f t="shared" si="3"/>
        <v>0</v>
      </c>
      <c r="M252" s="276"/>
    </row>
    <row r="253" spans="2:13" s="12" customFormat="1" ht="42.75" customHeight="1">
      <c r="B253" s="60">
        <v>9</v>
      </c>
      <c r="C253" s="281"/>
      <c r="D253" s="62" t="s">
        <v>303</v>
      </c>
      <c r="E253" s="65">
        <v>1</v>
      </c>
      <c r="F253" s="76">
        <v>30</v>
      </c>
      <c r="G253" s="593"/>
      <c r="H253" s="589"/>
      <c r="I253" s="66" t="s">
        <v>21</v>
      </c>
      <c r="J253" s="598"/>
      <c r="K253" s="274"/>
      <c r="L253" s="275">
        <f t="shared" si="3"/>
        <v>0</v>
      </c>
      <c r="M253" s="276"/>
    </row>
    <row r="254" spans="2:13" s="12" customFormat="1" ht="39.75" customHeight="1">
      <c r="B254" s="60">
        <v>9</v>
      </c>
      <c r="C254" s="281"/>
      <c r="D254" s="62" t="s">
        <v>304</v>
      </c>
      <c r="E254" s="65">
        <v>2</v>
      </c>
      <c r="F254" s="76">
        <v>22.4</v>
      </c>
      <c r="G254" s="602">
        <v>2022</v>
      </c>
      <c r="H254" s="596" t="s">
        <v>300</v>
      </c>
      <c r="I254" s="66" t="s">
        <v>21</v>
      </c>
      <c r="J254" s="597" t="s">
        <v>296</v>
      </c>
      <c r="K254" s="274"/>
      <c r="L254" s="275">
        <f t="shared" si="3"/>
        <v>0</v>
      </c>
      <c r="M254" s="276"/>
    </row>
    <row r="255" spans="2:13" s="12" customFormat="1" ht="40.5">
      <c r="B255" s="60">
        <v>9</v>
      </c>
      <c r="C255" s="281"/>
      <c r="D255" s="62" t="s">
        <v>305</v>
      </c>
      <c r="E255" s="65">
        <v>1</v>
      </c>
      <c r="F255" s="76">
        <v>4200</v>
      </c>
      <c r="G255" s="602"/>
      <c r="H255" s="596"/>
      <c r="I255" s="66" t="s">
        <v>21</v>
      </c>
      <c r="J255" s="597"/>
      <c r="K255" s="274"/>
      <c r="L255" s="275">
        <f t="shared" si="3"/>
        <v>0</v>
      </c>
      <c r="M255" s="276"/>
    </row>
    <row r="256" spans="2:13" s="12" customFormat="1" ht="40.5">
      <c r="B256" s="60">
        <v>9</v>
      </c>
      <c r="C256" s="281"/>
      <c r="D256" s="62" t="s">
        <v>306</v>
      </c>
      <c r="E256" s="65">
        <v>3</v>
      </c>
      <c r="F256" s="76">
        <v>228.33</v>
      </c>
      <c r="G256" s="602"/>
      <c r="H256" s="596"/>
      <c r="I256" s="66" t="s">
        <v>21</v>
      </c>
      <c r="J256" s="597"/>
      <c r="K256" s="274"/>
      <c r="L256" s="275">
        <f t="shared" si="3"/>
        <v>0</v>
      </c>
      <c r="M256" s="276"/>
    </row>
    <row r="257" spans="2:13" s="12" customFormat="1" ht="60.75">
      <c r="B257" s="60">
        <v>9</v>
      </c>
      <c r="C257" s="281"/>
      <c r="D257" s="62" t="s">
        <v>307</v>
      </c>
      <c r="E257" s="65">
        <v>2</v>
      </c>
      <c r="F257" s="76">
        <v>1175.64</v>
      </c>
      <c r="G257" s="602"/>
      <c r="H257" s="596"/>
      <c r="I257" s="66" t="s">
        <v>21</v>
      </c>
      <c r="J257" s="597"/>
      <c r="K257" s="274"/>
      <c r="L257" s="275">
        <f t="shared" si="3"/>
        <v>0</v>
      </c>
      <c r="M257" s="276"/>
    </row>
    <row r="258" spans="2:13" s="12" customFormat="1" ht="74.25" customHeight="1">
      <c r="B258" s="60">
        <v>9</v>
      </c>
      <c r="C258" s="290" t="s">
        <v>308</v>
      </c>
      <c r="D258" s="272" t="s">
        <v>309</v>
      </c>
      <c r="E258" s="65">
        <v>37</v>
      </c>
      <c r="F258" s="76">
        <v>113.7</v>
      </c>
      <c r="G258" s="65">
        <v>2022</v>
      </c>
      <c r="H258" s="67" t="s">
        <v>300</v>
      </c>
      <c r="I258" s="66" t="s">
        <v>21</v>
      </c>
      <c r="J258" s="280" t="s">
        <v>296</v>
      </c>
      <c r="K258" s="274"/>
      <c r="L258" s="275">
        <f t="shared" si="3"/>
        <v>0</v>
      </c>
      <c r="M258" s="276"/>
    </row>
    <row r="259" spans="2:13" s="12" customFormat="1" ht="86.25" customHeight="1">
      <c r="B259" s="60"/>
      <c r="C259" s="290" t="s">
        <v>539</v>
      </c>
      <c r="D259" s="173" t="s">
        <v>540</v>
      </c>
      <c r="E259" s="65">
        <v>2</v>
      </c>
      <c r="F259" s="76"/>
      <c r="G259" s="65">
        <v>2022</v>
      </c>
      <c r="H259" s="67" t="s">
        <v>300</v>
      </c>
      <c r="I259" s="66" t="s">
        <v>21</v>
      </c>
      <c r="J259" s="280"/>
      <c r="K259" s="274"/>
      <c r="L259" s="275"/>
      <c r="M259" s="276"/>
    </row>
    <row r="260" spans="2:13" s="12" customFormat="1" ht="40.5" customHeight="1">
      <c r="B260" s="60">
        <v>9</v>
      </c>
      <c r="C260" s="291" t="s">
        <v>310</v>
      </c>
      <c r="D260" s="292" t="s">
        <v>311</v>
      </c>
      <c r="E260" s="293"/>
      <c r="F260" s="143">
        <v>9000</v>
      </c>
      <c r="G260" s="294" t="s">
        <v>229</v>
      </c>
      <c r="H260" s="599" t="s">
        <v>312</v>
      </c>
      <c r="I260" s="295" t="s">
        <v>20</v>
      </c>
      <c r="J260" s="600" t="s">
        <v>313</v>
      </c>
      <c r="K260" s="297"/>
      <c r="L260" s="298">
        <f t="shared" si="3"/>
        <v>0</v>
      </c>
      <c r="M260" s="299"/>
    </row>
    <row r="261" spans="2:13" s="282" customFormat="1" ht="24" customHeight="1">
      <c r="B261" s="278"/>
      <c r="C261" s="291" t="s">
        <v>314</v>
      </c>
      <c r="D261" s="300" t="s">
        <v>312</v>
      </c>
      <c r="E261" s="293"/>
      <c r="F261" s="143"/>
      <c r="G261" s="601"/>
      <c r="H261" s="599"/>
      <c r="I261" s="295"/>
      <c r="J261" s="600"/>
      <c r="K261" s="297"/>
      <c r="L261" s="301"/>
      <c r="M261" s="302"/>
    </row>
    <row r="262" spans="2:13" s="12" customFormat="1" ht="18" customHeight="1">
      <c r="B262" s="60">
        <v>9</v>
      </c>
      <c r="C262" s="303"/>
      <c r="D262" s="71" t="s">
        <v>315</v>
      </c>
      <c r="E262" s="293"/>
      <c r="F262" s="143" t="s">
        <v>316</v>
      </c>
      <c r="G262" s="601"/>
      <c r="H262" s="599"/>
      <c r="I262" s="295"/>
      <c r="J262" s="600"/>
      <c r="K262" s="297"/>
      <c r="L262" s="301"/>
      <c r="M262" s="304"/>
    </row>
    <row r="263" spans="2:13" s="12" customFormat="1" ht="22.5" customHeight="1">
      <c r="B263" s="60">
        <v>9</v>
      </c>
      <c r="C263" s="303"/>
      <c r="D263" s="71" t="s">
        <v>317</v>
      </c>
      <c r="E263" s="293" t="s">
        <v>318</v>
      </c>
      <c r="F263" s="143"/>
      <c r="G263" s="601"/>
      <c r="H263" s="599"/>
      <c r="I263" s="295"/>
      <c r="J263" s="600"/>
      <c r="K263" s="297"/>
      <c r="L263" s="301"/>
      <c r="M263" s="304"/>
    </row>
    <row r="264" spans="2:13" s="12" customFormat="1" ht="23.25" customHeight="1">
      <c r="B264" s="60">
        <v>9</v>
      </c>
      <c r="C264" s="303"/>
      <c r="D264" s="71" t="s">
        <v>319</v>
      </c>
      <c r="E264" s="293" t="s">
        <v>320</v>
      </c>
      <c r="F264" s="143"/>
      <c r="G264" s="601"/>
      <c r="H264" s="599"/>
      <c r="I264" s="295"/>
      <c r="J264" s="600"/>
      <c r="K264" s="297"/>
      <c r="L264" s="301"/>
      <c r="M264" s="304"/>
    </row>
    <row r="265" spans="2:13" s="12" customFormat="1" ht="20.25" customHeight="1">
      <c r="B265" s="60">
        <v>9</v>
      </c>
      <c r="C265" s="303"/>
      <c r="D265" s="71" t="s">
        <v>321</v>
      </c>
      <c r="E265" s="293" t="s">
        <v>322</v>
      </c>
      <c r="F265" s="143"/>
      <c r="G265" s="601"/>
      <c r="H265" s="599"/>
      <c r="I265" s="295"/>
      <c r="J265" s="600"/>
      <c r="K265" s="297"/>
      <c r="L265" s="301"/>
      <c r="M265" s="304"/>
    </row>
    <row r="266" spans="2:13" s="12" customFormat="1" ht="21" customHeight="1">
      <c r="B266" s="60">
        <v>9</v>
      </c>
      <c r="C266" s="303"/>
      <c r="D266" s="71" t="s">
        <v>323</v>
      </c>
      <c r="E266" s="293" t="s">
        <v>324</v>
      </c>
      <c r="F266" s="143"/>
      <c r="G266" s="601"/>
      <c r="H266" s="599"/>
      <c r="I266" s="295"/>
      <c r="J266" s="600"/>
      <c r="K266" s="297"/>
      <c r="L266" s="301"/>
      <c r="M266" s="304"/>
    </row>
    <row r="267" spans="2:13" s="12" customFormat="1" ht="21" customHeight="1">
      <c r="B267" s="60">
        <v>9</v>
      </c>
      <c r="C267" s="303"/>
      <c r="D267" s="71" t="s">
        <v>325</v>
      </c>
      <c r="E267" s="293">
        <v>0.22</v>
      </c>
      <c r="F267" s="143"/>
      <c r="G267" s="601"/>
      <c r="H267" s="599"/>
      <c r="I267" s="295"/>
      <c r="J267" s="600"/>
      <c r="K267" s="297"/>
      <c r="L267" s="301"/>
      <c r="M267" s="304"/>
    </row>
    <row r="268" spans="2:13" s="12" customFormat="1" ht="22.5" customHeight="1">
      <c r="B268" s="60">
        <v>9</v>
      </c>
      <c r="C268" s="303"/>
      <c r="D268" s="71" t="s">
        <v>326</v>
      </c>
      <c r="E268" s="293" t="s">
        <v>327</v>
      </c>
      <c r="F268" s="143"/>
      <c r="G268" s="601"/>
      <c r="H268" s="599"/>
      <c r="I268" s="295"/>
      <c r="J268" s="600"/>
      <c r="K268" s="297"/>
      <c r="L268" s="301"/>
      <c r="M268" s="304"/>
    </row>
    <row r="269" spans="2:13" s="12" customFormat="1" ht="25.5" customHeight="1">
      <c r="B269" s="60">
        <v>9</v>
      </c>
      <c r="C269" s="303"/>
      <c r="D269" s="71" t="s">
        <v>328</v>
      </c>
      <c r="E269" s="293">
        <v>4000</v>
      </c>
      <c r="F269" s="143"/>
      <c r="G269" s="601"/>
      <c r="H269" s="599"/>
      <c r="I269" s="295"/>
      <c r="J269" s="600"/>
      <c r="K269" s="297"/>
      <c r="L269" s="301"/>
      <c r="M269" s="304"/>
    </row>
    <row r="270" spans="2:13" s="12" customFormat="1" ht="59.25" customHeight="1">
      <c r="B270" s="60">
        <v>9</v>
      </c>
      <c r="C270" s="303"/>
      <c r="D270" s="71" t="s">
        <v>329</v>
      </c>
      <c r="E270" s="293" t="s">
        <v>330</v>
      </c>
      <c r="F270" s="143"/>
      <c r="G270" s="601"/>
      <c r="H270" s="599"/>
      <c r="I270" s="295"/>
      <c r="J270" s="600"/>
      <c r="K270" s="297"/>
      <c r="L270" s="301"/>
      <c r="M270" s="304"/>
    </row>
    <row r="271" spans="2:13" s="12" customFormat="1" ht="22.5" customHeight="1">
      <c r="B271" s="60">
        <v>9</v>
      </c>
      <c r="C271" s="303"/>
      <c r="D271" s="71" t="s">
        <v>331</v>
      </c>
      <c r="E271" s="293" t="s">
        <v>332</v>
      </c>
      <c r="F271" s="143"/>
      <c r="G271" s="293"/>
      <c r="H271" s="305"/>
      <c r="I271" s="295"/>
      <c r="J271" s="296"/>
      <c r="K271" s="297"/>
      <c r="L271" s="301"/>
      <c r="M271" s="304"/>
    </row>
    <row r="272" spans="2:13" s="12" customFormat="1" ht="15.75" customHeight="1">
      <c r="B272" s="60">
        <v>9</v>
      </c>
      <c r="C272" s="281"/>
      <c r="D272" s="62"/>
      <c r="E272" s="65"/>
      <c r="F272" s="76"/>
      <c r="G272" s="65"/>
      <c r="H272" s="67"/>
      <c r="I272" s="66"/>
      <c r="J272" s="285"/>
      <c r="K272" s="274"/>
      <c r="L272" s="306"/>
      <c r="M272" s="223"/>
    </row>
    <row r="273" spans="2:13" s="12" customFormat="1" ht="84.75" customHeight="1">
      <c r="B273" s="60">
        <v>9</v>
      </c>
      <c r="C273" s="290" t="s">
        <v>333</v>
      </c>
      <c r="D273" s="62" t="s">
        <v>334</v>
      </c>
      <c r="E273" s="65" t="s">
        <v>335</v>
      </c>
      <c r="F273" s="76">
        <v>1500</v>
      </c>
      <c r="G273" s="65" t="s">
        <v>219</v>
      </c>
      <c r="H273" s="67" t="s">
        <v>336</v>
      </c>
      <c r="I273" s="66" t="s">
        <v>23</v>
      </c>
      <c r="J273" s="273" t="s">
        <v>337</v>
      </c>
      <c r="K273" s="274"/>
      <c r="L273" s="275">
        <f>K273/F273*100</f>
        <v>0</v>
      </c>
      <c r="M273" s="223"/>
    </row>
    <row r="274" spans="2:13" s="12" customFormat="1" ht="61.5" customHeight="1">
      <c r="B274" s="60"/>
      <c r="C274" s="290" t="s">
        <v>338</v>
      </c>
      <c r="D274" s="62" t="s">
        <v>339</v>
      </c>
      <c r="E274" s="65">
        <v>1</v>
      </c>
      <c r="F274" s="76"/>
      <c r="G274" s="65">
        <v>2022</v>
      </c>
      <c r="H274" s="67" t="s">
        <v>63</v>
      </c>
      <c r="I274" s="66" t="s">
        <v>20</v>
      </c>
      <c r="J274" s="273"/>
      <c r="K274" s="274"/>
      <c r="L274" s="275" t="e">
        <f>K274/F274*100</f>
        <v>#DIV/0!</v>
      </c>
      <c r="M274" s="223"/>
    </row>
    <row r="275" spans="2:13" s="12" customFormat="1" ht="54.75" customHeight="1">
      <c r="B275" s="60">
        <v>9</v>
      </c>
      <c r="C275" s="290" t="s">
        <v>340</v>
      </c>
      <c r="D275" s="62" t="s">
        <v>341</v>
      </c>
      <c r="E275" s="65">
        <v>1</v>
      </c>
      <c r="F275" s="76"/>
      <c r="G275" s="65">
        <v>2022</v>
      </c>
      <c r="H275" s="67" t="s">
        <v>63</v>
      </c>
      <c r="I275" s="66" t="s">
        <v>20</v>
      </c>
      <c r="J275" s="273"/>
      <c r="K275" s="274"/>
      <c r="L275" s="275" t="e">
        <f>K275/F275*100</f>
        <v>#DIV/0!</v>
      </c>
      <c r="M275" s="223"/>
    </row>
    <row r="276" spans="2:13" s="12" customFormat="1" ht="84.75" customHeight="1">
      <c r="B276" s="60">
        <v>9</v>
      </c>
      <c r="C276" s="290" t="s">
        <v>342</v>
      </c>
      <c r="D276" s="70" t="s">
        <v>343</v>
      </c>
      <c r="E276" s="63">
        <v>1</v>
      </c>
      <c r="F276" s="64">
        <v>176</v>
      </c>
      <c r="G276" s="65" t="s">
        <v>33</v>
      </c>
      <c r="H276" s="67" t="s">
        <v>63</v>
      </c>
      <c r="I276" s="66" t="s">
        <v>20</v>
      </c>
      <c r="J276" s="273" t="s">
        <v>344</v>
      </c>
      <c r="K276" s="274"/>
      <c r="L276" s="275">
        <v>0</v>
      </c>
      <c r="M276" s="286"/>
    </row>
    <row r="277" spans="2:13" s="12" customFormat="1" ht="57.75" customHeight="1">
      <c r="B277" s="60"/>
      <c r="C277" s="290" t="s">
        <v>345</v>
      </c>
      <c r="D277" s="70" t="s">
        <v>346</v>
      </c>
      <c r="E277" s="63">
        <v>1</v>
      </c>
      <c r="F277" s="64"/>
      <c r="G277" s="65">
        <v>2022</v>
      </c>
      <c r="H277" s="67" t="s">
        <v>63</v>
      </c>
      <c r="I277" s="66" t="s">
        <v>20</v>
      </c>
      <c r="J277" s="273"/>
      <c r="K277" s="274"/>
      <c r="L277" s="275"/>
      <c r="M277" s="307" t="s">
        <v>347</v>
      </c>
    </row>
    <row r="278" spans="2:13" s="12" customFormat="1" ht="59.25" customHeight="1">
      <c r="B278" s="60">
        <v>9</v>
      </c>
      <c r="C278" s="121">
        <v>7</v>
      </c>
      <c r="D278" s="272" t="s">
        <v>348</v>
      </c>
      <c r="E278" s="65"/>
      <c r="F278" s="76"/>
      <c r="G278" s="65"/>
      <c r="H278" s="67"/>
      <c r="I278" s="66"/>
      <c r="J278" s="273"/>
      <c r="K278" s="274"/>
      <c r="L278" s="275"/>
      <c r="M278" s="223"/>
    </row>
    <row r="279" spans="2:13" s="12" customFormat="1" ht="56.25" customHeight="1">
      <c r="B279" s="60"/>
      <c r="C279" s="121"/>
      <c r="D279" s="62" t="s">
        <v>349</v>
      </c>
      <c r="E279" s="65">
        <v>1</v>
      </c>
      <c r="F279" s="116" t="s">
        <v>258</v>
      </c>
      <c r="G279" s="65">
        <v>2022</v>
      </c>
      <c r="H279" s="67" t="s">
        <v>63</v>
      </c>
      <c r="I279" s="66" t="s">
        <v>20</v>
      </c>
      <c r="J279" s="273"/>
      <c r="K279" s="274"/>
      <c r="L279" s="275">
        <v>0</v>
      </c>
      <c r="M279" s="223"/>
    </row>
    <row r="280" spans="2:13" s="12" customFormat="1" ht="399.75" customHeight="1">
      <c r="B280" s="60">
        <v>9</v>
      </c>
      <c r="C280" s="281"/>
      <c r="D280" s="70" t="s">
        <v>541</v>
      </c>
      <c r="E280" s="72">
        <v>40</v>
      </c>
      <c r="F280" s="116" t="s">
        <v>258</v>
      </c>
      <c r="G280" s="72">
        <v>2022</v>
      </c>
      <c r="H280" s="62" t="s">
        <v>63</v>
      </c>
      <c r="I280" s="66" t="s">
        <v>20</v>
      </c>
      <c r="J280" s="285" t="s">
        <v>350</v>
      </c>
      <c r="K280" s="274"/>
      <c r="L280" s="308"/>
      <c r="M280" s="276"/>
    </row>
    <row r="281" spans="2:13" ht="27.75" customHeight="1">
      <c r="B281" s="1">
        <v>10</v>
      </c>
      <c r="C281" s="309">
        <v>10</v>
      </c>
      <c r="D281" s="594" t="s">
        <v>351</v>
      </c>
      <c r="E281" s="594"/>
      <c r="F281" s="594"/>
      <c r="G281" s="594"/>
      <c r="H281" s="594"/>
      <c r="I281" s="594"/>
      <c r="J281" s="594"/>
      <c r="K281" s="30"/>
      <c r="L281" s="310"/>
      <c r="M281" s="39"/>
    </row>
    <row r="282" spans="2:13" s="12" customFormat="1" ht="22.5" customHeight="1" outlineLevel="1">
      <c r="B282" s="1">
        <v>10</v>
      </c>
      <c r="C282" s="311">
        <v>10</v>
      </c>
      <c r="D282" s="149" t="s">
        <v>17</v>
      </c>
      <c r="E282" s="181"/>
      <c r="F282" s="151">
        <f>SUM(F283:F287)</f>
        <v>30821.4</v>
      </c>
      <c r="G282" s="152"/>
      <c r="H282" s="184"/>
      <c r="I282" s="312" t="s">
        <v>17</v>
      </c>
      <c r="J282" s="85"/>
      <c r="K282" s="231">
        <f>SUM(K283:K287)</f>
        <v>0</v>
      </c>
      <c r="L282" s="213">
        <f aca="true" t="shared" si="4" ref="L282:L295">K282/F282%</f>
        <v>0</v>
      </c>
      <c r="M282" s="37"/>
    </row>
    <row r="283" spans="2:13" s="12" customFormat="1" ht="25.5" customHeight="1" hidden="1" outlineLevel="1">
      <c r="B283" s="1">
        <v>10</v>
      </c>
      <c r="C283" s="311">
        <v>10</v>
      </c>
      <c r="D283" s="189" t="s">
        <v>18</v>
      </c>
      <c r="E283" s="181"/>
      <c r="F283" s="151">
        <f>SUMIF(I288:I307,I283,F288:F307)</f>
        <v>0</v>
      </c>
      <c r="G283" s="152"/>
      <c r="H283" s="184"/>
      <c r="I283" s="313" t="s">
        <v>18</v>
      </c>
      <c r="J283" s="85"/>
      <c r="K283" s="231">
        <f>SUMIF(I288:I307,I283,K288:K307)</f>
        <v>0</v>
      </c>
      <c r="L283" s="213" t="e">
        <f t="shared" si="4"/>
        <v>#DIV/0!</v>
      </c>
      <c r="M283" s="37"/>
    </row>
    <row r="284" spans="2:13" s="12" customFormat="1" ht="20.25" hidden="1" outlineLevel="1">
      <c r="B284" s="1">
        <v>10</v>
      </c>
      <c r="C284" s="311">
        <v>10</v>
      </c>
      <c r="D284" s="189" t="s">
        <v>19</v>
      </c>
      <c r="E284" s="181"/>
      <c r="F284" s="151">
        <f>SUMIF(I288:I307,I284,F288:F307)</f>
        <v>0</v>
      </c>
      <c r="G284" s="314"/>
      <c r="H284" s="184"/>
      <c r="I284" s="313" t="s">
        <v>19</v>
      </c>
      <c r="J284" s="85"/>
      <c r="K284" s="231">
        <f>SUMIF(I288:I307,I284,K288:K307)</f>
        <v>0</v>
      </c>
      <c r="L284" s="213" t="e">
        <f t="shared" si="4"/>
        <v>#DIV/0!</v>
      </c>
      <c r="M284" s="37"/>
    </row>
    <row r="285" spans="2:13" s="12" customFormat="1" ht="27" customHeight="1" outlineLevel="1">
      <c r="B285" s="1">
        <v>10</v>
      </c>
      <c r="C285" s="311">
        <v>10</v>
      </c>
      <c r="D285" s="189" t="s">
        <v>20</v>
      </c>
      <c r="E285" s="181"/>
      <c r="F285" s="151">
        <f>SUMIF(I288:I307,I285,F288:F307)</f>
        <v>2535</v>
      </c>
      <c r="G285" s="164"/>
      <c r="H285" s="315"/>
      <c r="I285" s="313" t="s">
        <v>20</v>
      </c>
      <c r="J285" s="85"/>
      <c r="K285" s="231">
        <f>SUMIF(I288:I307,I285,K288:K307)</f>
        <v>0</v>
      </c>
      <c r="L285" s="213">
        <f t="shared" si="4"/>
        <v>0</v>
      </c>
      <c r="M285" s="37"/>
    </row>
    <row r="286" spans="2:13" s="12" customFormat="1" ht="1.5" customHeight="1" hidden="1" outlineLevel="1">
      <c r="B286" s="1">
        <v>10</v>
      </c>
      <c r="C286" s="311">
        <v>10</v>
      </c>
      <c r="D286" s="189" t="s">
        <v>21</v>
      </c>
      <c r="E286" s="181"/>
      <c r="F286" s="151">
        <f>SUMIF(I288:I307,I286,F288:F307)</f>
        <v>0</v>
      </c>
      <c r="G286" s="152"/>
      <c r="H286" s="184"/>
      <c r="I286" s="313" t="s">
        <v>21</v>
      </c>
      <c r="J286" s="85"/>
      <c r="K286" s="231">
        <f>SUMIF(I290:I311,I286,K290:K311)</f>
        <v>0</v>
      </c>
      <c r="L286" s="213" t="e">
        <f t="shared" si="4"/>
        <v>#DIV/0!</v>
      </c>
      <c r="M286" s="37"/>
    </row>
    <row r="287" spans="2:13" s="12" customFormat="1" ht="20.25" outlineLevel="1">
      <c r="B287" s="1">
        <v>10</v>
      </c>
      <c r="C287" s="311">
        <v>10</v>
      </c>
      <c r="D287" s="160" t="s">
        <v>23</v>
      </c>
      <c r="E287" s="181"/>
      <c r="F287" s="151">
        <f>SUMIF(I288:I307,I287,F288:F307)</f>
        <v>28286.4</v>
      </c>
      <c r="G287" s="152"/>
      <c r="H287" s="184"/>
      <c r="I287" s="313" t="s">
        <v>23</v>
      </c>
      <c r="J287" s="85"/>
      <c r="K287" s="231">
        <f>SUMIF(I288:I306,I287,K288:K306)</f>
        <v>0</v>
      </c>
      <c r="L287" s="213">
        <f t="shared" si="4"/>
        <v>0</v>
      </c>
      <c r="M287" s="37"/>
    </row>
    <row r="288" spans="2:13" ht="81">
      <c r="B288" s="1">
        <v>10</v>
      </c>
      <c r="C288" s="316">
        <v>1</v>
      </c>
      <c r="D288" s="177" t="s">
        <v>352</v>
      </c>
      <c r="E288" s="168">
        <v>1</v>
      </c>
      <c r="F288" s="169">
        <v>1535</v>
      </c>
      <c r="G288" s="168">
        <v>2022</v>
      </c>
      <c r="H288" s="173" t="s">
        <v>353</v>
      </c>
      <c r="I288" s="317" t="s">
        <v>20</v>
      </c>
      <c r="J288" s="318" t="s">
        <v>354</v>
      </c>
      <c r="K288" s="319"/>
      <c r="L288" s="320">
        <f t="shared" si="4"/>
        <v>0</v>
      </c>
      <c r="M288" s="273"/>
    </row>
    <row r="289" spans="2:13" ht="81">
      <c r="B289" s="1">
        <v>10</v>
      </c>
      <c r="C289" s="316">
        <v>2</v>
      </c>
      <c r="D289" s="177" t="s">
        <v>355</v>
      </c>
      <c r="E289" s="168">
        <v>1</v>
      </c>
      <c r="F289" s="169">
        <v>1000</v>
      </c>
      <c r="G289" s="168">
        <v>2022</v>
      </c>
      <c r="H289" s="173" t="s">
        <v>63</v>
      </c>
      <c r="I289" s="317" t="s">
        <v>20</v>
      </c>
      <c r="J289" s="318" t="s">
        <v>356</v>
      </c>
      <c r="K289" s="319"/>
      <c r="L289" s="320">
        <f t="shared" si="4"/>
        <v>0</v>
      </c>
      <c r="M289" s="321"/>
    </row>
    <row r="290" spans="2:13" ht="120" customHeight="1">
      <c r="B290" s="1">
        <v>10</v>
      </c>
      <c r="C290" s="316">
        <v>3</v>
      </c>
      <c r="D290" s="167" t="s">
        <v>357</v>
      </c>
      <c r="E290" s="167"/>
      <c r="F290" s="169">
        <v>2520</v>
      </c>
      <c r="G290" s="168" t="s">
        <v>358</v>
      </c>
      <c r="H290" s="170" t="s">
        <v>359</v>
      </c>
      <c r="I290" s="317" t="s">
        <v>23</v>
      </c>
      <c r="J290" s="273" t="s">
        <v>360</v>
      </c>
      <c r="K290" s="319"/>
      <c r="L290" s="320">
        <f t="shared" si="4"/>
        <v>0</v>
      </c>
      <c r="M290" s="280"/>
    </row>
    <row r="291" spans="2:13" ht="81">
      <c r="B291" s="1">
        <v>10</v>
      </c>
      <c r="C291" s="316">
        <v>4</v>
      </c>
      <c r="D291" s="167" t="s">
        <v>361</v>
      </c>
      <c r="E291" s="167"/>
      <c r="F291" s="169">
        <v>15337</v>
      </c>
      <c r="G291" s="168">
        <v>2022</v>
      </c>
      <c r="H291" s="170" t="s">
        <v>359</v>
      </c>
      <c r="I291" s="317" t="s">
        <v>23</v>
      </c>
      <c r="J291" s="273" t="s">
        <v>360</v>
      </c>
      <c r="K291" s="319"/>
      <c r="L291" s="320">
        <f t="shared" si="4"/>
        <v>0</v>
      </c>
      <c r="M291" s="318"/>
    </row>
    <row r="292" spans="2:13" ht="81.75" customHeight="1">
      <c r="B292" s="1">
        <v>10</v>
      </c>
      <c r="C292" s="316">
        <v>5</v>
      </c>
      <c r="D292" s="167" t="s">
        <v>362</v>
      </c>
      <c r="E292" s="167"/>
      <c r="F292" s="169">
        <v>5379</v>
      </c>
      <c r="G292" s="168">
        <v>2022</v>
      </c>
      <c r="H292" s="173" t="s">
        <v>359</v>
      </c>
      <c r="I292" s="317" t="s">
        <v>23</v>
      </c>
      <c r="J292" s="273" t="s">
        <v>360</v>
      </c>
      <c r="K292" s="319"/>
      <c r="L292" s="320">
        <f t="shared" si="4"/>
        <v>0</v>
      </c>
      <c r="M292" s="273"/>
    </row>
    <row r="293" spans="2:13" ht="81">
      <c r="B293" s="1">
        <v>10</v>
      </c>
      <c r="C293" s="316">
        <v>6</v>
      </c>
      <c r="D293" s="167" t="s">
        <v>363</v>
      </c>
      <c r="E293" s="167"/>
      <c r="F293" s="169">
        <v>2000</v>
      </c>
      <c r="G293" s="168">
        <v>2022</v>
      </c>
      <c r="H293" s="170" t="s">
        <v>364</v>
      </c>
      <c r="I293" s="317" t="s">
        <v>23</v>
      </c>
      <c r="J293" s="285" t="s">
        <v>365</v>
      </c>
      <c r="K293" s="319"/>
      <c r="L293" s="320">
        <f t="shared" si="4"/>
        <v>0</v>
      </c>
      <c r="M293" s="280"/>
    </row>
    <row r="294" spans="2:13" ht="81">
      <c r="B294" s="1">
        <v>10</v>
      </c>
      <c r="C294" s="316">
        <v>7</v>
      </c>
      <c r="D294" s="167" t="s">
        <v>366</v>
      </c>
      <c r="E294" s="167"/>
      <c r="F294" s="169">
        <v>900</v>
      </c>
      <c r="G294" s="168">
        <v>2022</v>
      </c>
      <c r="H294" s="170" t="s">
        <v>364</v>
      </c>
      <c r="I294" s="317" t="s">
        <v>23</v>
      </c>
      <c r="J294" s="285" t="s">
        <v>365</v>
      </c>
      <c r="K294" s="319"/>
      <c r="L294" s="320">
        <f t="shared" si="4"/>
        <v>0</v>
      </c>
      <c r="M294" s="280"/>
    </row>
    <row r="295" spans="3:13" ht="141.75">
      <c r="C295" s="316">
        <v>8</v>
      </c>
      <c r="D295" s="167" t="s">
        <v>367</v>
      </c>
      <c r="E295" s="167"/>
      <c r="F295" s="169">
        <v>600</v>
      </c>
      <c r="G295" s="168">
        <v>2022</v>
      </c>
      <c r="H295" s="170" t="s">
        <v>542</v>
      </c>
      <c r="I295" s="317" t="s">
        <v>23</v>
      </c>
      <c r="J295" s="285"/>
      <c r="K295" s="319"/>
      <c r="L295" s="320">
        <f t="shared" si="4"/>
        <v>0</v>
      </c>
      <c r="M295" s="280"/>
    </row>
    <row r="296" spans="2:13" ht="60.75" customHeight="1">
      <c r="B296" s="1">
        <v>10</v>
      </c>
      <c r="C296" s="316">
        <v>9</v>
      </c>
      <c r="D296" s="167" t="s">
        <v>368</v>
      </c>
      <c r="E296" s="167"/>
      <c r="F296" s="200"/>
      <c r="G296" s="168"/>
      <c r="H296" s="173"/>
      <c r="I296" s="317"/>
      <c r="J296" s="318"/>
      <c r="K296" s="319"/>
      <c r="L296" s="320"/>
      <c r="M296" s="322"/>
    </row>
    <row r="297" spans="2:13" ht="47.25">
      <c r="B297" s="1">
        <v>10</v>
      </c>
      <c r="C297" s="316"/>
      <c r="D297" s="167" t="s">
        <v>369</v>
      </c>
      <c r="E297" s="167"/>
      <c r="F297" s="200">
        <v>1052.8</v>
      </c>
      <c r="G297" s="168">
        <v>2022</v>
      </c>
      <c r="H297" s="170" t="s">
        <v>369</v>
      </c>
      <c r="I297" s="317" t="s">
        <v>23</v>
      </c>
      <c r="J297" s="318" t="s">
        <v>370</v>
      </c>
      <c r="K297" s="319"/>
      <c r="L297" s="320">
        <f aca="true" t="shared" si="5" ref="L297:L304">K297/F297%</f>
        <v>0</v>
      </c>
      <c r="M297" s="323"/>
    </row>
    <row r="298" spans="2:13" ht="37.5">
      <c r="B298" s="1">
        <v>10</v>
      </c>
      <c r="C298" s="316"/>
      <c r="D298" s="167" t="s">
        <v>371</v>
      </c>
      <c r="E298" s="167"/>
      <c r="F298" s="200">
        <v>40.5</v>
      </c>
      <c r="G298" s="168">
        <v>2022</v>
      </c>
      <c r="H298" s="170" t="s">
        <v>371</v>
      </c>
      <c r="I298" s="317" t="s">
        <v>23</v>
      </c>
      <c r="J298" s="318" t="s">
        <v>372</v>
      </c>
      <c r="K298" s="319"/>
      <c r="L298" s="320">
        <f t="shared" si="5"/>
        <v>0</v>
      </c>
      <c r="M298" s="323"/>
    </row>
    <row r="299" spans="2:13" ht="40.5">
      <c r="B299" s="1">
        <v>10</v>
      </c>
      <c r="C299" s="316"/>
      <c r="D299" s="170" t="s">
        <v>373</v>
      </c>
      <c r="E299" s="167"/>
      <c r="F299" s="200">
        <v>75</v>
      </c>
      <c r="G299" s="168">
        <v>2022</v>
      </c>
      <c r="H299" s="170" t="s">
        <v>373</v>
      </c>
      <c r="I299" s="317" t="s">
        <v>23</v>
      </c>
      <c r="J299" s="318" t="s">
        <v>374</v>
      </c>
      <c r="K299" s="319"/>
      <c r="L299" s="320">
        <f t="shared" si="5"/>
        <v>0</v>
      </c>
      <c r="M299" s="323"/>
    </row>
    <row r="300" spans="2:13" ht="47.25">
      <c r="B300" s="1">
        <v>10</v>
      </c>
      <c r="C300" s="316"/>
      <c r="D300" s="170" t="s">
        <v>375</v>
      </c>
      <c r="E300" s="167"/>
      <c r="F300" s="200">
        <v>6</v>
      </c>
      <c r="G300" s="168">
        <v>2022</v>
      </c>
      <c r="H300" s="170" t="s">
        <v>375</v>
      </c>
      <c r="I300" s="317" t="s">
        <v>23</v>
      </c>
      <c r="J300" s="273" t="s">
        <v>376</v>
      </c>
      <c r="K300" s="319"/>
      <c r="L300" s="320">
        <f t="shared" si="5"/>
        <v>0</v>
      </c>
      <c r="M300" s="323"/>
    </row>
    <row r="301" spans="2:13" ht="79.5" customHeight="1">
      <c r="B301" s="1">
        <v>10</v>
      </c>
      <c r="C301" s="316"/>
      <c r="D301" s="170" t="s">
        <v>377</v>
      </c>
      <c r="E301" s="167"/>
      <c r="F301" s="169">
        <v>40</v>
      </c>
      <c r="G301" s="168">
        <v>2022</v>
      </c>
      <c r="H301" s="170" t="s">
        <v>377</v>
      </c>
      <c r="I301" s="317" t="s">
        <v>23</v>
      </c>
      <c r="J301" s="273" t="s">
        <v>378</v>
      </c>
      <c r="K301" s="319"/>
      <c r="L301" s="320">
        <f t="shared" si="5"/>
        <v>0</v>
      </c>
      <c r="M301" s="280"/>
    </row>
    <row r="302" spans="2:13" ht="37.5">
      <c r="B302" s="1">
        <v>10</v>
      </c>
      <c r="C302" s="316"/>
      <c r="D302" s="170" t="s">
        <v>379</v>
      </c>
      <c r="E302" s="201"/>
      <c r="F302" s="169">
        <v>22</v>
      </c>
      <c r="G302" s="168">
        <v>2022</v>
      </c>
      <c r="H302" s="170" t="s">
        <v>379</v>
      </c>
      <c r="I302" s="317" t="s">
        <v>23</v>
      </c>
      <c r="J302" s="273" t="s">
        <v>380</v>
      </c>
      <c r="K302" s="319"/>
      <c r="L302" s="320">
        <f t="shared" si="5"/>
        <v>0</v>
      </c>
      <c r="M302" s="280"/>
    </row>
    <row r="303" spans="2:13" ht="57.75" customHeight="1">
      <c r="B303" s="1">
        <v>10</v>
      </c>
      <c r="C303" s="316"/>
      <c r="D303" s="170" t="s">
        <v>259</v>
      </c>
      <c r="E303" s="201"/>
      <c r="F303" s="169">
        <v>33.4</v>
      </c>
      <c r="G303" s="168">
        <v>2022</v>
      </c>
      <c r="H303" s="170" t="s">
        <v>259</v>
      </c>
      <c r="I303" s="317" t="s">
        <v>23</v>
      </c>
      <c r="J303" s="273" t="s">
        <v>381</v>
      </c>
      <c r="K303" s="319"/>
      <c r="L303" s="320">
        <f t="shared" si="5"/>
        <v>0</v>
      </c>
      <c r="M303" s="280"/>
    </row>
    <row r="304" spans="2:13" ht="37.5">
      <c r="B304" s="1">
        <v>10</v>
      </c>
      <c r="C304" s="316"/>
      <c r="D304" s="170" t="s">
        <v>382</v>
      </c>
      <c r="E304" s="201"/>
      <c r="F304" s="169">
        <v>280.7</v>
      </c>
      <c r="G304" s="168">
        <v>2022</v>
      </c>
      <c r="H304" s="170" t="s">
        <v>382</v>
      </c>
      <c r="I304" s="317" t="s">
        <v>23</v>
      </c>
      <c r="J304" s="273" t="s">
        <v>383</v>
      </c>
      <c r="K304" s="319"/>
      <c r="L304" s="320">
        <f t="shared" si="5"/>
        <v>0</v>
      </c>
      <c r="M304" s="323"/>
    </row>
    <row r="305" spans="2:13" ht="60.75">
      <c r="B305" s="1">
        <v>10</v>
      </c>
      <c r="C305" s="324">
        <v>10</v>
      </c>
      <c r="D305" s="173" t="s">
        <v>384</v>
      </c>
      <c r="E305" s="199">
        <v>12</v>
      </c>
      <c r="F305" s="169"/>
      <c r="G305" s="168">
        <v>2022</v>
      </c>
      <c r="H305" s="170" t="s">
        <v>385</v>
      </c>
      <c r="I305" s="317" t="s">
        <v>20</v>
      </c>
      <c r="J305" s="273" t="s">
        <v>386</v>
      </c>
      <c r="K305" s="319"/>
      <c r="L305" s="325"/>
      <c r="M305" s="280"/>
    </row>
    <row r="306" spans="2:13" ht="65.25" customHeight="1">
      <c r="B306" s="1">
        <v>10</v>
      </c>
      <c r="C306" s="324">
        <v>11</v>
      </c>
      <c r="D306" s="173" t="s">
        <v>387</v>
      </c>
      <c r="E306" s="326" t="s">
        <v>388</v>
      </c>
      <c r="F306" s="200" t="s">
        <v>389</v>
      </c>
      <c r="G306" s="168" t="s">
        <v>390</v>
      </c>
      <c r="H306" s="170" t="s">
        <v>385</v>
      </c>
      <c r="I306" s="317"/>
      <c r="J306" s="280" t="s">
        <v>391</v>
      </c>
      <c r="K306" s="319"/>
      <c r="L306" s="325"/>
      <c r="M306" s="280"/>
    </row>
    <row r="307" spans="2:13" ht="60.75">
      <c r="B307" s="1">
        <v>10</v>
      </c>
      <c r="C307" s="324">
        <v>12</v>
      </c>
      <c r="D307" s="173" t="s">
        <v>392</v>
      </c>
      <c r="E307" s="199">
        <v>7</v>
      </c>
      <c r="F307" s="169"/>
      <c r="G307" s="168">
        <v>2022</v>
      </c>
      <c r="H307" s="170" t="s">
        <v>385</v>
      </c>
      <c r="I307" s="317" t="s">
        <v>20</v>
      </c>
      <c r="J307" s="280" t="s">
        <v>391</v>
      </c>
      <c r="K307" s="327"/>
      <c r="L307" s="328"/>
      <c r="M307" s="280"/>
    </row>
    <row r="308" spans="3:12" ht="268.5" customHeight="1">
      <c r="C308" s="329"/>
      <c r="D308" s="330"/>
      <c r="E308" s="331"/>
      <c r="F308" s="332"/>
      <c r="G308" s="333"/>
      <c r="H308" s="334"/>
      <c r="I308" s="335"/>
      <c r="J308" s="336"/>
      <c r="K308" s="337"/>
      <c r="L308" s="338"/>
    </row>
    <row r="309" spans="2:13" s="339" customFormat="1" ht="409.5" customHeight="1">
      <c r="B309" s="340"/>
      <c r="C309" s="329"/>
      <c r="D309" s="330"/>
      <c r="E309" s="331"/>
      <c r="F309" s="332"/>
      <c r="G309" s="333"/>
      <c r="H309" s="334"/>
      <c r="I309" s="335"/>
      <c r="J309" s="336"/>
      <c r="K309" s="332"/>
      <c r="L309" s="341"/>
      <c r="M309" s="12"/>
    </row>
    <row r="310" spans="2:13" s="339" customFormat="1" ht="289.5" customHeight="1">
      <c r="B310" s="340"/>
      <c r="C310" s="329"/>
      <c r="D310" s="330"/>
      <c r="E310" s="331"/>
      <c r="F310" s="332"/>
      <c r="G310" s="333"/>
      <c r="H310" s="334"/>
      <c r="I310" s="335"/>
      <c r="J310" s="336"/>
      <c r="K310" s="337"/>
      <c r="L310" s="338"/>
      <c r="M310" s="12"/>
    </row>
    <row r="311" spans="2:13" s="339" customFormat="1" ht="15.75">
      <c r="B311" s="340"/>
      <c r="C311" s="329"/>
      <c r="D311" s="330" t="str">
        <f aca="true" t="shared" si="6" ref="D311:D316">I282</f>
        <v>ВСЬОГО</v>
      </c>
      <c r="E311" s="342">
        <f aca="true" t="shared" si="7" ref="E311:E316">F55+F83+F100+F115+F138+F163+F192+F204+F221+F282</f>
        <v>303900.101</v>
      </c>
      <c r="F311" s="332"/>
      <c r="G311" s="333"/>
      <c r="H311" s="334"/>
      <c r="I311" s="335"/>
      <c r="J311" s="336"/>
      <c r="K311" s="337"/>
      <c r="L311" s="338"/>
      <c r="M311" s="12"/>
    </row>
    <row r="312" spans="2:13" s="339" customFormat="1" ht="15.75">
      <c r="B312" s="340"/>
      <c r="C312" s="329"/>
      <c r="D312" s="330" t="str">
        <f t="shared" si="6"/>
        <v>державний бюджет</v>
      </c>
      <c r="E312" s="342">
        <f t="shared" si="7"/>
        <v>630</v>
      </c>
      <c r="F312" s="332"/>
      <c r="G312" s="343"/>
      <c r="H312" s="334"/>
      <c r="I312" s="335"/>
      <c r="J312" s="336"/>
      <c r="K312" s="337"/>
      <c r="L312" s="338"/>
      <c r="M312" s="12"/>
    </row>
    <row r="313" spans="2:13" s="339" customFormat="1" ht="18.75">
      <c r="B313" s="340"/>
      <c r="C313" s="344"/>
      <c r="D313" s="345" t="str">
        <f t="shared" si="6"/>
        <v>обласний бюджет </v>
      </c>
      <c r="E313" s="342">
        <f t="shared" si="7"/>
        <v>114224.8</v>
      </c>
      <c r="F313" s="346"/>
      <c r="G313" s="347"/>
      <c r="H313" s="348"/>
      <c r="I313" s="349"/>
      <c r="J313" s="350"/>
      <c r="K313" s="351"/>
      <c r="L313" s="338"/>
      <c r="M313" s="12"/>
    </row>
    <row r="314" spans="2:13" s="339" customFormat="1" ht="15.75">
      <c r="B314" s="340"/>
      <c r="C314" s="352"/>
      <c r="D314" s="345" t="str">
        <f t="shared" si="6"/>
        <v>міський бюджет</v>
      </c>
      <c r="E314" s="342">
        <f t="shared" si="7"/>
        <v>136010.811</v>
      </c>
      <c r="F314" s="353"/>
      <c r="G314" s="354"/>
      <c r="H314" s="355"/>
      <c r="I314" s="356"/>
      <c r="J314" s="357"/>
      <c r="K314" s="351"/>
      <c r="L314" s="338"/>
      <c r="M314" s="12"/>
    </row>
    <row r="315" spans="2:13" s="339" customFormat="1" ht="15.75">
      <c r="B315" s="340"/>
      <c r="C315" s="352"/>
      <c r="D315" s="330" t="str">
        <f t="shared" si="6"/>
        <v>бюджет району у місті </v>
      </c>
      <c r="E315" s="342">
        <f t="shared" si="7"/>
        <v>11120.23</v>
      </c>
      <c r="F315" s="353"/>
      <c r="G315" s="354"/>
      <c r="H315" s="355"/>
      <c r="I315" s="356"/>
      <c r="J315" s="357"/>
      <c r="K315" s="351"/>
      <c r="L315" s="338"/>
      <c r="M315" s="12"/>
    </row>
    <row r="316" spans="2:13" s="339" customFormat="1" ht="15.75">
      <c r="B316" s="340"/>
      <c r="C316" s="352"/>
      <c r="D316" s="330" t="str">
        <f t="shared" si="6"/>
        <v>інші джерела надходжень</v>
      </c>
      <c r="E316" s="342">
        <f t="shared" si="7"/>
        <v>41914.26</v>
      </c>
      <c r="F316" s="353"/>
      <c r="G316" s="354"/>
      <c r="H316" s="355"/>
      <c r="I316" s="356"/>
      <c r="J316" s="357"/>
      <c r="K316" s="351"/>
      <c r="L316" s="338"/>
      <c r="M316" s="12"/>
    </row>
    <row r="317" spans="2:13" s="339" customFormat="1" ht="15.75">
      <c r="B317" s="340"/>
      <c r="C317" s="352"/>
      <c r="F317" s="353"/>
      <c r="G317" s="354"/>
      <c r="H317" s="355"/>
      <c r="I317" s="356"/>
      <c r="J317" s="357"/>
      <c r="K317" s="351"/>
      <c r="L317" s="338"/>
      <c r="M317" s="12"/>
    </row>
    <row r="318" spans="2:13" s="339" customFormat="1" ht="15.75">
      <c r="B318" s="340"/>
      <c r="C318" s="344"/>
      <c r="F318" s="353"/>
      <c r="G318" s="354"/>
      <c r="H318" s="355"/>
      <c r="I318" s="356"/>
      <c r="J318" s="357"/>
      <c r="K318" s="351"/>
      <c r="L318" s="338"/>
      <c r="M318" s="12"/>
    </row>
    <row r="319" spans="2:13" s="339" customFormat="1" ht="15.75">
      <c r="B319" s="340"/>
      <c r="C319" s="352"/>
      <c r="F319" s="353"/>
      <c r="G319" s="354"/>
      <c r="H319" s="355"/>
      <c r="I319" s="356"/>
      <c r="J319" s="357"/>
      <c r="K319" s="351"/>
      <c r="L319" s="338"/>
      <c r="M319" s="12"/>
    </row>
    <row r="320" spans="2:13" s="339" customFormat="1" ht="15.75">
      <c r="B320" s="340"/>
      <c r="C320" s="352"/>
      <c r="F320" s="353"/>
      <c r="G320" s="354"/>
      <c r="H320" s="355"/>
      <c r="I320" s="356"/>
      <c r="J320" s="357"/>
      <c r="K320" s="351"/>
      <c r="L320" s="338"/>
      <c r="M320" s="12"/>
    </row>
    <row r="321" spans="2:13" s="339" customFormat="1" ht="18.75">
      <c r="B321" s="340"/>
      <c r="C321" s="358"/>
      <c r="D321" s="359"/>
      <c r="E321" s="359"/>
      <c r="F321" s="346"/>
      <c r="G321" s="360"/>
      <c r="H321" s="348"/>
      <c r="I321" s="349"/>
      <c r="J321" s="350"/>
      <c r="K321" s="351"/>
      <c r="L321" s="338"/>
      <c r="M321" s="12"/>
    </row>
    <row r="322" spans="2:13" s="339" customFormat="1" ht="18.75">
      <c r="B322" s="340"/>
      <c r="C322" s="358"/>
      <c r="D322" s="359"/>
      <c r="E322" s="359"/>
      <c r="F322" s="346"/>
      <c r="G322" s="360"/>
      <c r="H322" s="348"/>
      <c r="I322" s="349"/>
      <c r="J322" s="350"/>
      <c r="K322" s="351"/>
      <c r="L322" s="338"/>
      <c r="M322" s="12"/>
    </row>
    <row r="323" spans="2:13" s="339" customFormat="1" ht="15.75">
      <c r="B323" s="340"/>
      <c r="C323" s="352"/>
      <c r="F323" s="353"/>
      <c r="G323" s="354"/>
      <c r="H323" s="355"/>
      <c r="I323" s="356"/>
      <c r="J323" s="357"/>
      <c r="K323" s="351"/>
      <c r="L323" s="338"/>
      <c r="M323" s="12"/>
    </row>
    <row r="324" spans="2:13" s="339" customFormat="1" ht="15.75">
      <c r="B324" s="340"/>
      <c r="C324" s="344"/>
      <c r="F324" s="353"/>
      <c r="G324" s="354"/>
      <c r="H324" s="355"/>
      <c r="I324" s="356"/>
      <c r="J324" s="357"/>
      <c r="K324" s="351"/>
      <c r="L324" s="338"/>
      <c r="M324" s="12"/>
    </row>
    <row r="325" spans="2:13" s="339" customFormat="1" ht="15.75">
      <c r="B325" s="340"/>
      <c r="C325" s="344"/>
      <c r="F325" s="353"/>
      <c r="G325" s="354"/>
      <c r="H325" s="355"/>
      <c r="I325" s="356"/>
      <c r="J325" s="357"/>
      <c r="K325" s="351"/>
      <c r="L325" s="338"/>
      <c r="M325" s="12"/>
    </row>
    <row r="326" spans="2:13" s="339" customFormat="1" ht="15.75">
      <c r="B326" s="340"/>
      <c r="C326" s="344"/>
      <c r="F326" s="353"/>
      <c r="G326" s="354"/>
      <c r="H326" s="348"/>
      <c r="I326" s="356"/>
      <c r="J326" s="357"/>
      <c r="K326" s="351"/>
      <c r="L326" s="338"/>
      <c r="M326" s="12"/>
    </row>
    <row r="327" spans="2:13" s="339" customFormat="1" ht="15.75">
      <c r="B327" s="340"/>
      <c r="C327" s="344"/>
      <c r="F327" s="353"/>
      <c r="G327" s="354"/>
      <c r="H327" s="355"/>
      <c r="I327" s="356"/>
      <c r="J327" s="357"/>
      <c r="K327" s="351"/>
      <c r="L327" s="338"/>
      <c r="M327" s="12"/>
    </row>
    <row r="328" spans="2:13" s="339" customFormat="1" ht="15.75">
      <c r="B328" s="340"/>
      <c r="C328" s="344"/>
      <c r="F328" s="353"/>
      <c r="G328" s="354"/>
      <c r="H328" s="355"/>
      <c r="I328" s="356"/>
      <c r="J328" s="357"/>
      <c r="K328" s="351"/>
      <c r="L328" s="338"/>
      <c r="M328" s="12"/>
    </row>
    <row r="329" spans="2:13" s="339" customFormat="1" ht="18.75">
      <c r="B329" s="340"/>
      <c r="C329" s="358"/>
      <c r="D329" s="359"/>
      <c r="E329" s="359"/>
      <c r="F329" s="346"/>
      <c r="G329" s="360"/>
      <c r="H329" s="348"/>
      <c r="I329" s="349"/>
      <c r="J329" s="350"/>
      <c r="K329" s="351"/>
      <c r="L329" s="338"/>
      <c r="M329" s="12"/>
    </row>
    <row r="330" spans="2:13" s="339" customFormat="1" ht="15.75">
      <c r="B330" s="340"/>
      <c r="C330" s="352"/>
      <c r="F330" s="353"/>
      <c r="G330" s="354"/>
      <c r="H330" s="355"/>
      <c r="I330" s="356"/>
      <c r="J330" s="357"/>
      <c r="K330" s="351"/>
      <c r="L330" s="338"/>
      <c r="M330" s="12"/>
    </row>
    <row r="331" spans="2:13" s="339" customFormat="1" ht="15.75">
      <c r="B331" s="340"/>
      <c r="C331" s="358"/>
      <c r="D331" s="361"/>
      <c r="E331" s="362"/>
      <c r="F331" s="332"/>
      <c r="G331" s="363"/>
      <c r="H331" s="364"/>
      <c r="I331" s="365"/>
      <c r="J331" s="366"/>
      <c r="K331" s="337"/>
      <c r="L331" s="338"/>
      <c r="M331" s="12"/>
    </row>
    <row r="332" spans="2:13" s="339" customFormat="1" ht="15.75">
      <c r="B332" s="340"/>
      <c r="C332" s="358"/>
      <c r="D332" s="361"/>
      <c r="E332" s="362"/>
      <c r="F332" s="332"/>
      <c r="G332" s="363"/>
      <c r="H332" s="364"/>
      <c r="I332" s="365"/>
      <c r="J332" s="366"/>
      <c r="K332" s="337"/>
      <c r="L332" s="338"/>
      <c r="M332" s="12"/>
    </row>
    <row r="333" spans="2:13" s="339" customFormat="1" ht="15.75">
      <c r="B333" s="340"/>
      <c r="C333" s="358"/>
      <c r="D333" s="361"/>
      <c r="E333" s="362"/>
      <c r="F333" s="332"/>
      <c r="G333" s="363"/>
      <c r="H333" s="364"/>
      <c r="I333" s="365"/>
      <c r="J333" s="366"/>
      <c r="K333" s="337"/>
      <c r="L333" s="338"/>
      <c r="M333" s="12"/>
    </row>
    <row r="334" spans="2:13" s="339" customFormat="1" ht="15.75">
      <c r="B334" s="340"/>
      <c r="C334" s="358"/>
      <c r="D334" s="361"/>
      <c r="E334" s="362"/>
      <c r="F334" s="332"/>
      <c r="G334" s="363"/>
      <c r="H334" s="364"/>
      <c r="I334" s="365"/>
      <c r="J334" s="366"/>
      <c r="K334" s="337"/>
      <c r="L334" s="338"/>
      <c r="M334" s="12"/>
    </row>
    <row r="335" spans="2:13" s="339" customFormat="1" ht="15.75">
      <c r="B335" s="340"/>
      <c r="C335" s="358"/>
      <c r="D335" s="361"/>
      <c r="E335" s="362"/>
      <c r="F335" s="332"/>
      <c r="G335" s="363"/>
      <c r="H335" s="364"/>
      <c r="I335" s="365"/>
      <c r="J335" s="366"/>
      <c r="K335" s="337"/>
      <c r="L335" s="338"/>
      <c r="M335" s="12"/>
    </row>
    <row r="336" spans="2:13" s="339" customFormat="1" ht="15.75">
      <c r="B336" s="340"/>
      <c r="C336" s="358"/>
      <c r="D336" s="361"/>
      <c r="E336" s="362"/>
      <c r="F336" s="332"/>
      <c r="G336" s="363"/>
      <c r="H336" s="364"/>
      <c r="I336" s="365"/>
      <c r="J336" s="366"/>
      <c r="K336" s="337"/>
      <c r="L336" s="338"/>
      <c r="M336" s="12"/>
    </row>
    <row r="337" spans="2:13" s="339" customFormat="1" ht="15.75">
      <c r="B337" s="340"/>
      <c r="C337" s="358"/>
      <c r="D337" s="361"/>
      <c r="E337" s="362"/>
      <c r="F337" s="332"/>
      <c r="G337" s="363"/>
      <c r="H337" s="364"/>
      <c r="I337" s="365"/>
      <c r="J337" s="366"/>
      <c r="K337" s="337"/>
      <c r="L337" s="338"/>
      <c r="M337" s="12"/>
    </row>
    <row r="338" spans="2:13" s="339" customFormat="1" ht="15.75">
      <c r="B338" s="340"/>
      <c r="C338" s="358"/>
      <c r="D338" s="361"/>
      <c r="E338" s="362"/>
      <c r="F338" s="332"/>
      <c r="G338" s="363"/>
      <c r="H338" s="364"/>
      <c r="I338" s="365"/>
      <c r="J338" s="366"/>
      <c r="K338" s="337"/>
      <c r="L338" s="338"/>
      <c r="M338" s="12"/>
    </row>
    <row r="339" spans="2:13" s="339" customFormat="1" ht="15.75">
      <c r="B339" s="340"/>
      <c r="C339" s="358"/>
      <c r="D339" s="361"/>
      <c r="E339" s="362"/>
      <c r="F339" s="332"/>
      <c r="G339" s="363"/>
      <c r="H339" s="364"/>
      <c r="I339" s="365"/>
      <c r="J339" s="366"/>
      <c r="K339" s="337"/>
      <c r="L339" s="338"/>
      <c r="M339" s="12"/>
    </row>
    <row r="340" spans="2:13" s="339" customFormat="1" ht="15.75">
      <c r="B340" s="340"/>
      <c r="C340" s="358"/>
      <c r="D340" s="361"/>
      <c r="E340" s="362"/>
      <c r="F340" s="332"/>
      <c r="G340" s="363"/>
      <c r="H340" s="364"/>
      <c r="I340" s="365"/>
      <c r="J340" s="366"/>
      <c r="K340" s="337"/>
      <c r="L340" s="338"/>
      <c r="M340" s="12"/>
    </row>
    <row r="341" spans="2:13" s="339" customFormat="1" ht="15.75">
      <c r="B341" s="340"/>
      <c r="C341" s="358"/>
      <c r="D341" s="361"/>
      <c r="E341" s="362"/>
      <c r="F341" s="332"/>
      <c r="G341" s="363"/>
      <c r="H341" s="364"/>
      <c r="I341" s="365"/>
      <c r="J341" s="366"/>
      <c r="K341" s="337"/>
      <c r="L341" s="338"/>
      <c r="M341" s="12"/>
    </row>
    <row r="342" spans="2:13" s="339" customFormat="1" ht="15.75">
      <c r="B342" s="340"/>
      <c r="C342" s="358"/>
      <c r="D342" s="361"/>
      <c r="E342" s="362"/>
      <c r="F342" s="332"/>
      <c r="G342" s="363"/>
      <c r="H342" s="364"/>
      <c r="I342" s="365"/>
      <c r="J342" s="366"/>
      <c r="K342" s="337"/>
      <c r="L342" s="338"/>
      <c r="M342" s="12"/>
    </row>
    <row r="343" spans="3:12" ht="15.75">
      <c r="C343" s="367"/>
      <c r="D343" s="368"/>
      <c r="E343" s="369"/>
      <c r="F343" s="370"/>
      <c r="G343" s="371"/>
      <c r="H343" s="372"/>
      <c r="I343" s="373"/>
      <c r="J343" s="374"/>
      <c r="K343" s="375"/>
      <c r="L343" s="376"/>
    </row>
    <row r="344" spans="3:12" ht="15.75">
      <c r="C344" s="377"/>
      <c r="D344" s="378"/>
      <c r="E344" s="379"/>
      <c r="F344" s="380"/>
      <c r="G344" s="381"/>
      <c r="H344" s="382"/>
      <c r="I344" s="383"/>
      <c r="J344" s="35"/>
      <c r="K344" s="384"/>
      <c r="L344" s="385"/>
    </row>
    <row r="345" spans="3:12" ht="15.75">
      <c r="C345" s="377"/>
      <c r="D345" s="378"/>
      <c r="E345" s="379"/>
      <c r="F345" s="380"/>
      <c r="G345" s="381"/>
      <c r="H345" s="382"/>
      <c r="I345" s="383"/>
      <c r="J345" s="35"/>
      <c r="K345" s="384"/>
      <c r="L345" s="385"/>
    </row>
    <row r="346" spans="3:12" ht="15.75">
      <c r="C346" s="377"/>
      <c r="D346" s="378"/>
      <c r="E346" s="379"/>
      <c r="F346" s="380"/>
      <c r="G346" s="381"/>
      <c r="H346" s="382"/>
      <c r="I346" s="383"/>
      <c r="J346" s="35"/>
      <c r="K346" s="384"/>
      <c r="L346" s="385"/>
    </row>
    <row r="347" spans="3:12" ht="15.75">
      <c r="C347" s="377"/>
      <c r="D347" s="378"/>
      <c r="E347" s="379"/>
      <c r="F347" s="380"/>
      <c r="G347" s="381"/>
      <c r="H347" s="382"/>
      <c r="I347" s="383"/>
      <c r="J347" s="35"/>
      <c r="K347" s="384"/>
      <c r="L347" s="385"/>
    </row>
    <row r="348" spans="3:12" ht="15.75">
      <c r="C348" s="377"/>
      <c r="D348" s="378"/>
      <c r="E348" s="379"/>
      <c r="F348" s="380"/>
      <c r="G348" s="381"/>
      <c r="H348" s="382"/>
      <c r="I348" s="383"/>
      <c r="J348" s="35"/>
      <c r="K348" s="384"/>
      <c r="L348" s="385"/>
    </row>
    <row r="349" spans="3:12" ht="15.75">
      <c r="C349" s="377"/>
      <c r="D349" s="378"/>
      <c r="E349" s="379"/>
      <c r="F349" s="380"/>
      <c r="G349" s="381"/>
      <c r="H349" s="382"/>
      <c r="I349" s="383"/>
      <c r="J349" s="35"/>
      <c r="K349" s="384"/>
      <c r="L349" s="385"/>
    </row>
    <row r="350" spans="3:12" ht="15.75">
      <c r="C350" s="377"/>
      <c r="D350" s="378"/>
      <c r="E350" s="379"/>
      <c r="F350" s="380"/>
      <c r="G350" s="381"/>
      <c r="H350" s="382"/>
      <c r="I350" s="383"/>
      <c r="J350" s="35"/>
      <c r="K350" s="384"/>
      <c r="L350" s="385"/>
    </row>
    <row r="351" spans="2:13" ht="15.75">
      <c r="B351"/>
      <c r="C351" s="377"/>
      <c r="D351" s="378"/>
      <c r="E351" s="379"/>
      <c r="F351" s="380"/>
      <c r="G351" s="381"/>
      <c r="H351" s="382"/>
      <c r="I351" s="383"/>
      <c r="J351" s="35"/>
      <c r="K351" s="384"/>
      <c r="L351" s="385"/>
      <c r="M351"/>
    </row>
    <row r="352" spans="2:13" ht="15.75">
      <c r="B352"/>
      <c r="C352" s="377"/>
      <c r="D352" s="378"/>
      <c r="E352" s="379"/>
      <c r="F352" s="380"/>
      <c r="G352" s="381"/>
      <c r="H352" s="382"/>
      <c r="I352" s="383"/>
      <c r="J352" s="35"/>
      <c r="M352"/>
    </row>
    <row r="353" spans="2:13" ht="15.75">
      <c r="B353"/>
      <c r="C353" s="377"/>
      <c r="D353" s="378"/>
      <c r="E353" s="379"/>
      <c r="F353" s="380"/>
      <c r="G353" s="381"/>
      <c r="H353" s="382"/>
      <c r="I353" s="383"/>
      <c r="J353" s="35"/>
      <c r="M353"/>
    </row>
    <row r="354" spans="2:13" ht="15.75">
      <c r="B354"/>
      <c r="C354" s="377"/>
      <c r="D354" s="378"/>
      <c r="E354" s="379"/>
      <c r="F354" s="380"/>
      <c r="G354" s="381"/>
      <c r="H354" s="382"/>
      <c r="I354" s="383"/>
      <c r="J354" s="35"/>
      <c r="M354"/>
    </row>
    <row r="355" spans="2:13" ht="15.75">
      <c r="B355"/>
      <c r="C355" s="377"/>
      <c r="D355" s="378"/>
      <c r="E355" s="379"/>
      <c r="F355" s="380"/>
      <c r="G355" s="381"/>
      <c r="H355" s="382"/>
      <c r="I355" s="383"/>
      <c r="J355" s="35"/>
      <c r="M355"/>
    </row>
    <row r="356" spans="2:13" ht="15.75">
      <c r="B356"/>
      <c r="C356" s="377"/>
      <c r="D356" s="378"/>
      <c r="E356" s="379"/>
      <c r="F356" s="380"/>
      <c r="G356" s="381"/>
      <c r="H356" s="382"/>
      <c r="I356" s="383"/>
      <c r="J356" s="35"/>
      <c r="M356"/>
    </row>
    <row r="357" spans="2:13" ht="15.75">
      <c r="B357"/>
      <c r="C357" s="377"/>
      <c r="D357" s="378"/>
      <c r="E357" s="379"/>
      <c r="F357" s="380"/>
      <c r="G357" s="381"/>
      <c r="H357" s="382"/>
      <c r="I357" s="383"/>
      <c r="J357" s="35"/>
      <c r="M357"/>
    </row>
    <row r="358" spans="2:13" ht="15.75">
      <c r="B358"/>
      <c r="C358" s="377"/>
      <c r="D358" s="378"/>
      <c r="E358" s="379"/>
      <c r="F358" s="380"/>
      <c r="G358" s="381"/>
      <c r="H358" s="382"/>
      <c r="I358" s="383"/>
      <c r="J358" s="35"/>
      <c r="M358"/>
    </row>
    <row r="359" spans="2:13" ht="15.75">
      <c r="B359"/>
      <c r="C359" s="377"/>
      <c r="D359" s="378"/>
      <c r="E359" s="379"/>
      <c r="F359" s="380"/>
      <c r="G359" s="381"/>
      <c r="H359" s="382"/>
      <c r="I359" s="383"/>
      <c r="J359" s="35"/>
      <c r="M359"/>
    </row>
    <row r="360" spans="2:13" ht="15.75">
      <c r="B360"/>
      <c r="C360" s="377"/>
      <c r="D360" s="378"/>
      <c r="E360" s="379"/>
      <c r="F360" s="380"/>
      <c r="G360" s="381"/>
      <c r="H360" s="382"/>
      <c r="I360" s="383"/>
      <c r="J360" s="35"/>
      <c r="M360"/>
    </row>
    <row r="361" spans="2:13" ht="15.75">
      <c r="B361"/>
      <c r="C361" s="377"/>
      <c r="D361" s="378"/>
      <c r="E361" s="379"/>
      <c r="F361" s="380"/>
      <c r="G361" s="381"/>
      <c r="H361" s="382"/>
      <c r="I361" s="383"/>
      <c r="J361" s="35"/>
      <c r="M361"/>
    </row>
    <row r="362" spans="2:13" ht="15.75">
      <c r="B362"/>
      <c r="C362" s="377"/>
      <c r="D362" s="378"/>
      <c r="E362" s="379"/>
      <c r="F362" s="380"/>
      <c r="G362" s="381"/>
      <c r="H362" s="382"/>
      <c r="I362" s="383"/>
      <c r="J362" s="35"/>
      <c r="M362"/>
    </row>
    <row r="363" spans="2:13" ht="15.75">
      <c r="B363"/>
      <c r="C363" s="377"/>
      <c r="D363" s="378"/>
      <c r="E363" s="379"/>
      <c r="F363" s="380"/>
      <c r="G363" s="381"/>
      <c r="H363" s="382"/>
      <c r="I363" s="383"/>
      <c r="J363" s="35"/>
      <c r="M363"/>
    </row>
    <row r="364" spans="2:13" ht="15.75">
      <c r="B364"/>
      <c r="C364" s="377"/>
      <c r="D364" s="378"/>
      <c r="E364" s="379"/>
      <c r="F364" s="380"/>
      <c r="G364" s="381"/>
      <c r="H364" s="382"/>
      <c r="I364" s="383"/>
      <c r="J364" s="35"/>
      <c r="M364"/>
    </row>
    <row r="365" spans="2:13" ht="15.75">
      <c r="B365"/>
      <c r="C365" s="377"/>
      <c r="D365" s="378"/>
      <c r="E365" s="379"/>
      <c r="F365" s="380"/>
      <c r="G365" s="381"/>
      <c r="H365" s="382"/>
      <c r="I365" s="383"/>
      <c r="J365" s="35"/>
      <c r="M365"/>
    </row>
    <row r="366" spans="2:13" ht="15.75">
      <c r="B366"/>
      <c r="C366" s="377"/>
      <c r="D366" s="378"/>
      <c r="E366" s="379"/>
      <c r="F366" s="380"/>
      <c r="G366" s="381"/>
      <c r="H366" s="382"/>
      <c r="I366" s="383"/>
      <c r="J366" s="35"/>
      <c r="M366"/>
    </row>
    <row r="367" spans="2:13" ht="15.75">
      <c r="B367"/>
      <c r="C367" s="377"/>
      <c r="D367" s="378"/>
      <c r="E367" s="379"/>
      <c r="F367" s="380"/>
      <c r="G367" s="381"/>
      <c r="H367" s="382"/>
      <c r="I367" s="383"/>
      <c r="J367" s="35"/>
      <c r="M367"/>
    </row>
    <row r="368" spans="2:13" ht="15.75">
      <c r="B368"/>
      <c r="C368" s="377"/>
      <c r="D368" s="378"/>
      <c r="E368" s="379"/>
      <c r="F368" s="380"/>
      <c r="G368" s="381"/>
      <c r="H368" s="382"/>
      <c r="I368" s="383"/>
      <c r="J368" s="35"/>
      <c r="M368"/>
    </row>
    <row r="369" spans="2:13" ht="15.75">
      <c r="B369"/>
      <c r="C369" s="377"/>
      <c r="D369" s="378"/>
      <c r="E369" s="379"/>
      <c r="F369" s="380"/>
      <c r="G369" s="381"/>
      <c r="H369" s="382"/>
      <c r="I369" s="383"/>
      <c r="J369" s="35"/>
      <c r="M369"/>
    </row>
    <row r="370" spans="2:13" ht="15.75">
      <c r="B370"/>
      <c r="C370" s="377"/>
      <c r="D370" s="378"/>
      <c r="E370" s="379"/>
      <c r="F370" s="380"/>
      <c r="G370" s="381"/>
      <c r="H370" s="382"/>
      <c r="I370" s="383"/>
      <c r="J370" s="35"/>
      <c r="M370"/>
    </row>
    <row r="371" spans="2:13" ht="15.75">
      <c r="B371"/>
      <c r="C371" s="377"/>
      <c r="D371" s="378"/>
      <c r="E371" s="379"/>
      <c r="F371" s="380"/>
      <c r="G371" s="381"/>
      <c r="H371" s="382"/>
      <c r="I371" s="383"/>
      <c r="J371" s="35"/>
      <c r="M371"/>
    </row>
    <row r="372" spans="2:13" ht="15.75">
      <c r="B372"/>
      <c r="C372" s="377"/>
      <c r="D372" s="378"/>
      <c r="E372" s="379"/>
      <c r="F372" s="380"/>
      <c r="G372" s="381"/>
      <c r="H372" s="382"/>
      <c r="I372" s="383"/>
      <c r="J372" s="35"/>
      <c r="M372"/>
    </row>
    <row r="373" spans="2:13" ht="15.75">
      <c r="B373"/>
      <c r="C373" s="377"/>
      <c r="D373" s="378"/>
      <c r="E373" s="379"/>
      <c r="F373" s="380"/>
      <c r="G373" s="381"/>
      <c r="H373" s="382"/>
      <c r="I373" s="383"/>
      <c r="J373" s="35"/>
      <c r="M373"/>
    </row>
    <row r="374" spans="2:13" ht="15.75">
      <c r="B374"/>
      <c r="C374" s="377"/>
      <c r="D374" s="378"/>
      <c r="E374" s="379"/>
      <c r="F374" s="380"/>
      <c r="G374" s="381"/>
      <c r="H374" s="382"/>
      <c r="I374" s="383"/>
      <c r="J374" s="35"/>
      <c r="M374"/>
    </row>
    <row r="375" spans="2:13" ht="15.75">
      <c r="B375"/>
      <c r="C375" s="377"/>
      <c r="D375" s="378"/>
      <c r="E375" s="379"/>
      <c r="F375" s="380"/>
      <c r="G375" s="381"/>
      <c r="H375" s="382"/>
      <c r="I375" s="383"/>
      <c r="J375" s="35"/>
      <c r="M375"/>
    </row>
    <row r="376" spans="2:13" ht="15.75">
      <c r="B376"/>
      <c r="C376" s="377"/>
      <c r="D376" s="378"/>
      <c r="E376" s="379"/>
      <c r="F376" s="380"/>
      <c r="G376" s="381"/>
      <c r="H376" s="382"/>
      <c r="I376" s="383"/>
      <c r="J376" s="35"/>
      <c r="M376"/>
    </row>
    <row r="377" spans="2:13" ht="15.75">
      <c r="B377"/>
      <c r="C377" s="377"/>
      <c r="D377" s="378"/>
      <c r="E377" s="379"/>
      <c r="F377" s="380"/>
      <c r="G377" s="381"/>
      <c r="H377" s="382"/>
      <c r="I377" s="383"/>
      <c r="J377" s="35"/>
      <c r="M377"/>
    </row>
    <row r="378" spans="2:13" ht="15.75">
      <c r="B378"/>
      <c r="C378" s="377"/>
      <c r="D378" s="378"/>
      <c r="E378" s="379"/>
      <c r="F378" s="380"/>
      <c r="G378" s="381"/>
      <c r="H378" s="382"/>
      <c r="I378" s="383"/>
      <c r="J378" s="35"/>
      <c r="M378"/>
    </row>
    <row r="379" spans="2:13" ht="15.75">
      <c r="B379"/>
      <c r="C379" s="377"/>
      <c r="D379" s="378"/>
      <c r="E379" s="379"/>
      <c r="F379" s="380"/>
      <c r="G379" s="381"/>
      <c r="H379" s="382"/>
      <c r="I379" s="383"/>
      <c r="J379" s="35"/>
      <c r="M379"/>
    </row>
    <row r="380" spans="2:13" ht="15.75">
      <c r="B380"/>
      <c r="C380" s="377"/>
      <c r="D380" s="378"/>
      <c r="E380" s="379"/>
      <c r="F380" s="380"/>
      <c r="G380" s="381"/>
      <c r="H380" s="382"/>
      <c r="I380" s="383"/>
      <c r="J380" s="35"/>
      <c r="M380"/>
    </row>
    <row r="381" spans="2:13" ht="15.75">
      <c r="B381"/>
      <c r="C381" s="377"/>
      <c r="D381" s="378"/>
      <c r="E381" s="379"/>
      <c r="F381" s="380"/>
      <c r="G381" s="381"/>
      <c r="H381" s="382"/>
      <c r="I381" s="383"/>
      <c r="J381" s="35"/>
      <c r="M381"/>
    </row>
    <row r="382" spans="2:13" ht="15.75">
      <c r="B382"/>
      <c r="C382" s="377"/>
      <c r="D382" s="378"/>
      <c r="E382" s="379"/>
      <c r="F382" s="380"/>
      <c r="G382" s="381"/>
      <c r="H382" s="382"/>
      <c r="I382" s="383"/>
      <c r="J382" s="35"/>
      <c r="M382"/>
    </row>
    <row r="383" spans="2:13" ht="15.75">
      <c r="B383"/>
      <c r="C383" s="377"/>
      <c r="D383" s="378"/>
      <c r="E383" s="379"/>
      <c r="F383" s="380"/>
      <c r="G383" s="381"/>
      <c r="H383" s="382"/>
      <c r="I383" s="383"/>
      <c r="J383" s="35"/>
      <c r="M383"/>
    </row>
    <row r="384" spans="2:13" ht="15.75">
      <c r="B384"/>
      <c r="C384" s="377"/>
      <c r="D384" s="378"/>
      <c r="E384" s="379"/>
      <c r="F384" s="380"/>
      <c r="G384" s="381"/>
      <c r="H384" s="382"/>
      <c r="I384" s="383"/>
      <c r="J384" s="35"/>
      <c r="M384"/>
    </row>
    <row r="385" spans="2:13" ht="15.75">
      <c r="B385"/>
      <c r="C385" s="377"/>
      <c r="D385" s="378"/>
      <c r="E385" s="379"/>
      <c r="F385" s="380"/>
      <c r="G385" s="381"/>
      <c r="H385" s="382"/>
      <c r="I385" s="383"/>
      <c r="J385" s="35"/>
      <c r="M385"/>
    </row>
    <row r="386" spans="2:13" ht="15.75">
      <c r="B386"/>
      <c r="C386" s="377"/>
      <c r="D386" s="378"/>
      <c r="E386" s="379"/>
      <c r="F386" s="380"/>
      <c r="G386" s="381"/>
      <c r="H386" s="382"/>
      <c r="I386" s="383"/>
      <c r="J386" s="35"/>
      <c r="M386"/>
    </row>
    <row r="387" spans="2:13" ht="15.75">
      <c r="B387"/>
      <c r="C387" s="377"/>
      <c r="D387" s="378"/>
      <c r="E387" s="379"/>
      <c r="F387" s="380"/>
      <c r="G387" s="381"/>
      <c r="H387" s="382"/>
      <c r="I387" s="383"/>
      <c r="J387" s="35"/>
      <c r="M387"/>
    </row>
    <row r="388" spans="2:13" ht="15.75">
      <c r="B388"/>
      <c r="C388" s="377"/>
      <c r="D388" s="378"/>
      <c r="E388" s="379"/>
      <c r="F388" s="380"/>
      <c r="G388" s="381"/>
      <c r="H388" s="382"/>
      <c r="I388" s="383"/>
      <c r="J388" s="35"/>
      <c r="M388"/>
    </row>
    <row r="389" spans="2:13" ht="15.75">
      <c r="B389"/>
      <c r="C389" s="377"/>
      <c r="D389" s="378"/>
      <c r="E389" s="379"/>
      <c r="F389" s="380"/>
      <c r="G389" s="381"/>
      <c r="H389" s="382"/>
      <c r="I389" s="383"/>
      <c r="J389" s="35"/>
      <c r="M389"/>
    </row>
    <row r="390" spans="2:13" ht="15.75">
      <c r="B390"/>
      <c r="C390" s="377"/>
      <c r="D390" s="378"/>
      <c r="E390" s="379"/>
      <c r="F390" s="380"/>
      <c r="G390" s="381"/>
      <c r="H390" s="382"/>
      <c r="I390" s="383"/>
      <c r="J390" s="35"/>
      <c r="M390"/>
    </row>
    <row r="391" spans="2:13" ht="15.75">
      <c r="B391"/>
      <c r="C391" s="377"/>
      <c r="D391" s="378"/>
      <c r="E391" s="379"/>
      <c r="F391" s="380"/>
      <c r="G391" s="381"/>
      <c r="H391" s="382"/>
      <c r="I391" s="383"/>
      <c r="J391" s="35"/>
      <c r="M391"/>
    </row>
    <row r="392" spans="2:13" ht="15.75">
      <c r="B392"/>
      <c r="C392" s="377"/>
      <c r="D392" s="378"/>
      <c r="E392" s="379"/>
      <c r="F392" s="380"/>
      <c r="G392" s="381"/>
      <c r="H392" s="382"/>
      <c r="I392" s="383"/>
      <c r="J392" s="35"/>
      <c r="M392"/>
    </row>
    <row r="393" spans="2:13" ht="15.75">
      <c r="B393"/>
      <c r="C393" s="377"/>
      <c r="D393" s="378"/>
      <c r="E393" s="379"/>
      <c r="F393" s="380"/>
      <c r="G393" s="381"/>
      <c r="H393" s="382"/>
      <c r="I393" s="383"/>
      <c r="J393" s="35"/>
      <c r="M393"/>
    </row>
    <row r="394" spans="2:13" ht="15.75">
      <c r="B394"/>
      <c r="C394" s="377"/>
      <c r="D394" s="378"/>
      <c r="E394" s="379"/>
      <c r="F394" s="380"/>
      <c r="G394" s="381"/>
      <c r="H394" s="382"/>
      <c r="I394" s="383"/>
      <c r="J394" s="35"/>
      <c r="M394"/>
    </row>
    <row r="395" spans="2:13" ht="15.75">
      <c r="B395"/>
      <c r="C395" s="377"/>
      <c r="D395" s="378"/>
      <c r="E395" s="379"/>
      <c r="F395" s="380"/>
      <c r="G395" s="381"/>
      <c r="H395" s="382"/>
      <c r="I395" s="383"/>
      <c r="J395" s="35"/>
      <c r="M395"/>
    </row>
    <row r="396" spans="2:13" ht="15.75">
      <c r="B396"/>
      <c r="C396" s="377"/>
      <c r="D396" s="378"/>
      <c r="E396" s="379"/>
      <c r="F396" s="380"/>
      <c r="G396" s="381"/>
      <c r="H396" s="382"/>
      <c r="I396" s="383"/>
      <c r="J396" s="35"/>
      <c r="M396"/>
    </row>
    <row r="397" spans="2:13" ht="15.75">
      <c r="B397"/>
      <c r="C397" s="377"/>
      <c r="D397" s="378"/>
      <c r="E397" s="379"/>
      <c r="F397" s="380"/>
      <c r="G397" s="381"/>
      <c r="H397" s="382"/>
      <c r="I397" s="383"/>
      <c r="J397" s="35"/>
      <c r="M397"/>
    </row>
    <row r="398" spans="2:13" ht="15.75">
      <c r="B398"/>
      <c r="C398" s="377"/>
      <c r="D398" s="378"/>
      <c r="E398" s="379"/>
      <c r="F398" s="380"/>
      <c r="G398" s="381"/>
      <c r="H398" s="382"/>
      <c r="I398" s="383"/>
      <c r="J398" s="35"/>
      <c r="M398"/>
    </row>
    <row r="399" spans="2:13" ht="15.75">
      <c r="B399"/>
      <c r="C399" s="377"/>
      <c r="D399" s="378"/>
      <c r="E399" s="379"/>
      <c r="F399" s="380"/>
      <c r="G399" s="381"/>
      <c r="H399" s="382"/>
      <c r="I399" s="383"/>
      <c r="J399" s="35"/>
      <c r="M399"/>
    </row>
    <row r="400" spans="2:13" ht="15.75">
      <c r="B400"/>
      <c r="C400" s="377"/>
      <c r="D400" s="378"/>
      <c r="E400" s="379"/>
      <c r="F400" s="380"/>
      <c r="G400" s="381"/>
      <c r="H400" s="382"/>
      <c r="I400" s="383"/>
      <c r="J400" s="35"/>
      <c r="M400"/>
    </row>
    <row r="401" spans="2:13" ht="15.75">
      <c r="B401"/>
      <c r="C401" s="377"/>
      <c r="D401" s="378"/>
      <c r="E401" s="379"/>
      <c r="F401" s="380"/>
      <c r="G401" s="381"/>
      <c r="H401" s="382"/>
      <c r="I401" s="383"/>
      <c r="J401" s="35"/>
      <c r="M401"/>
    </row>
    <row r="402" spans="2:13" ht="15.75">
      <c r="B402"/>
      <c r="C402" s="377"/>
      <c r="D402" s="378"/>
      <c r="E402" s="379"/>
      <c r="F402" s="380"/>
      <c r="G402" s="381"/>
      <c r="H402" s="382"/>
      <c r="I402" s="383"/>
      <c r="J402" s="35"/>
      <c r="M402"/>
    </row>
    <row r="403" spans="2:13" ht="15.75">
      <c r="B403"/>
      <c r="C403" s="377"/>
      <c r="D403" s="378"/>
      <c r="E403" s="379"/>
      <c r="F403" s="380"/>
      <c r="G403" s="381"/>
      <c r="H403" s="382"/>
      <c r="I403" s="383"/>
      <c r="J403" s="35"/>
      <c r="M403"/>
    </row>
    <row r="404" spans="2:13" ht="15.75">
      <c r="B404"/>
      <c r="C404" s="377"/>
      <c r="D404" s="378"/>
      <c r="E404" s="379"/>
      <c r="F404" s="380"/>
      <c r="G404" s="381"/>
      <c r="H404" s="382"/>
      <c r="I404" s="383"/>
      <c r="J404" s="35"/>
      <c r="M404"/>
    </row>
    <row r="405" spans="2:13" ht="15.75">
      <c r="B405"/>
      <c r="C405" s="377"/>
      <c r="D405" s="378"/>
      <c r="E405" s="379"/>
      <c r="F405" s="380"/>
      <c r="G405" s="381"/>
      <c r="H405" s="382"/>
      <c r="I405" s="383"/>
      <c r="J405" s="35"/>
      <c r="M405"/>
    </row>
    <row r="406" spans="2:13" ht="15.75">
      <c r="B406"/>
      <c r="C406" s="377"/>
      <c r="D406" s="378"/>
      <c r="E406" s="379"/>
      <c r="F406" s="380"/>
      <c r="G406" s="381"/>
      <c r="H406" s="382"/>
      <c r="I406" s="383"/>
      <c r="J406" s="35"/>
      <c r="M406"/>
    </row>
    <row r="407" spans="2:13" ht="15.75">
      <c r="B407"/>
      <c r="C407" s="377"/>
      <c r="D407" s="378"/>
      <c r="E407" s="379"/>
      <c r="F407" s="380"/>
      <c r="G407" s="381"/>
      <c r="H407" s="382"/>
      <c r="I407" s="383"/>
      <c r="J407" s="35"/>
      <c r="M407"/>
    </row>
    <row r="408" spans="2:13" ht="15.75">
      <c r="B408"/>
      <c r="C408" s="377"/>
      <c r="D408" s="378"/>
      <c r="E408" s="379"/>
      <c r="F408" s="380"/>
      <c r="G408" s="381"/>
      <c r="H408" s="382"/>
      <c r="I408" s="383"/>
      <c r="J408" s="35"/>
      <c r="M408"/>
    </row>
    <row r="409" spans="2:13" ht="15.75">
      <c r="B409"/>
      <c r="C409" s="377"/>
      <c r="D409" s="378"/>
      <c r="E409" s="379"/>
      <c r="F409" s="380"/>
      <c r="G409" s="381"/>
      <c r="H409" s="382"/>
      <c r="I409" s="383"/>
      <c r="J409" s="35"/>
      <c r="M409"/>
    </row>
    <row r="410" spans="2:13" ht="15.75">
      <c r="B410"/>
      <c r="C410" s="377"/>
      <c r="D410" s="378"/>
      <c r="E410" s="379"/>
      <c r="F410" s="380"/>
      <c r="G410" s="381"/>
      <c r="H410" s="382"/>
      <c r="I410" s="383"/>
      <c r="J410" s="35"/>
      <c r="M410"/>
    </row>
    <row r="411" spans="2:13" ht="15.75">
      <c r="B411"/>
      <c r="C411" s="377"/>
      <c r="D411" s="378"/>
      <c r="E411" s="379"/>
      <c r="F411" s="380"/>
      <c r="G411" s="381"/>
      <c r="H411" s="382"/>
      <c r="I411" s="383"/>
      <c r="J411" s="35"/>
      <c r="M411"/>
    </row>
    <row r="412" spans="2:13" ht="15.75">
      <c r="B412"/>
      <c r="C412" s="377"/>
      <c r="D412" s="378"/>
      <c r="E412" s="379"/>
      <c r="F412" s="380"/>
      <c r="G412" s="381"/>
      <c r="H412" s="382"/>
      <c r="I412" s="383"/>
      <c r="J412" s="35"/>
      <c r="M412"/>
    </row>
    <row r="413" spans="2:13" ht="15.75">
      <c r="B413"/>
      <c r="C413" s="377"/>
      <c r="D413" s="378"/>
      <c r="E413" s="379"/>
      <c r="F413" s="380"/>
      <c r="G413" s="381"/>
      <c r="H413" s="382"/>
      <c r="I413" s="383"/>
      <c r="J413" s="35"/>
      <c r="M413"/>
    </row>
    <row r="414" spans="2:13" ht="15.75">
      <c r="B414"/>
      <c r="C414" s="377"/>
      <c r="D414" s="378"/>
      <c r="E414" s="379"/>
      <c r="F414" s="380"/>
      <c r="G414" s="381"/>
      <c r="H414" s="382"/>
      <c r="I414" s="383"/>
      <c r="J414" s="35"/>
      <c r="M414"/>
    </row>
    <row r="415" spans="2:13" ht="15.75">
      <c r="B415"/>
      <c r="C415" s="377"/>
      <c r="D415" s="378"/>
      <c r="E415" s="379"/>
      <c r="F415" s="380"/>
      <c r="G415" s="381"/>
      <c r="H415" s="382"/>
      <c r="I415" s="383"/>
      <c r="J415" s="35"/>
      <c r="M415"/>
    </row>
    <row r="416" spans="2:13" ht="15.75">
      <c r="B416"/>
      <c r="C416" s="377"/>
      <c r="D416" s="378"/>
      <c r="E416" s="379"/>
      <c r="F416" s="380"/>
      <c r="G416" s="381"/>
      <c r="H416" s="382"/>
      <c r="I416" s="383"/>
      <c r="J416" s="35"/>
      <c r="M416"/>
    </row>
    <row r="417" spans="2:13" ht="15.75">
      <c r="B417"/>
      <c r="C417" s="377"/>
      <c r="D417" s="378"/>
      <c r="E417" s="379"/>
      <c r="F417" s="380"/>
      <c r="G417" s="381"/>
      <c r="H417" s="382"/>
      <c r="I417" s="383"/>
      <c r="J417" s="35"/>
      <c r="M417"/>
    </row>
    <row r="418" spans="2:13" ht="15.75">
      <c r="B418"/>
      <c r="C418" s="377"/>
      <c r="D418" s="378"/>
      <c r="E418" s="379"/>
      <c r="F418" s="380"/>
      <c r="G418" s="381"/>
      <c r="H418" s="382"/>
      <c r="I418" s="383"/>
      <c r="J418" s="35"/>
      <c r="M418"/>
    </row>
    <row r="419" spans="2:13" ht="15.75">
      <c r="B419"/>
      <c r="C419" s="377"/>
      <c r="D419" s="378"/>
      <c r="E419" s="379"/>
      <c r="F419" s="380"/>
      <c r="G419" s="381"/>
      <c r="H419" s="382"/>
      <c r="I419" s="383"/>
      <c r="J419" s="35"/>
      <c r="M419"/>
    </row>
    <row r="420" spans="2:13" ht="15.75">
      <c r="B420"/>
      <c r="C420" s="377"/>
      <c r="D420" s="378"/>
      <c r="E420" s="379"/>
      <c r="F420" s="380"/>
      <c r="G420" s="381"/>
      <c r="H420" s="382"/>
      <c r="I420" s="383"/>
      <c r="J420" s="35"/>
      <c r="M420"/>
    </row>
    <row r="421" spans="2:13" ht="15.75">
      <c r="B421"/>
      <c r="C421" s="377"/>
      <c r="D421" s="378"/>
      <c r="E421" s="379"/>
      <c r="F421" s="380"/>
      <c r="G421" s="381"/>
      <c r="H421" s="382"/>
      <c r="I421" s="383"/>
      <c r="J421" s="35"/>
      <c r="M421"/>
    </row>
    <row r="422" spans="2:13" ht="15.75">
      <c r="B422"/>
      <c r="C422" s="377"/>
      <c r="D422" s="378"/>
      <c r="E422" s="379"/>
      <c r="F422" s="380"/>
      <c r="G422" s="381"/>
      <c r="H422" s="382"/>
      <c r="I422" s="383"/>
      <c r="J422" s="35"/>
      <c r="M422"/>
    </row>
    <row r="423" spans="2:13" ht="15.75">
      <c r="B423"/>
      <c r="C423" s="377"/>
      <c r="D423" s="378"/>
      <c r="E423" s="379"/>
      <c r="F423" s="380"/>
      <c r="G423" s="381"/>
      <c r="H423" s="382"/>
      <c r="I423" s="383"/>
      <c r="J423" s="35"/>
      <c r="M423"/>
    </row>
    <row r="424" spans="2:13" ht="15.75">
      <c r="B424"/>
      <c r="C424" s="377"/>
      <c r="D424" s="378"/>
      <c r="E424" s="379"/>
      <c r="F424" s="380"/>
      <c r="G424" s="381"/>
      <c r="H424" s="382"/>
      <c r="I424" s="383"/>
      <c r="J424" s="35"/>
      <c r="M424"/>
    </row>
    <row r="425" spans="2:13" ht="15.75">
      <c r="B425"/>
      <c r="C425" s="377"/>
      <c r="D425" s="378"/>
      <c r="E425" s="379"/>
      <c r="F425" s="380"/>
      <c r="G425" s="381"/>
      <c r="H425" s="382"/>
      <c r="I425" s="383"/>
      <c r="J425" s="35"/>
      <c r="M425"/>
    </row>
    <row r="426" spans="2:13" ht="15.75">
      <c r="B426"/>
      <c r="C426" s="377"/>
      <c r="D426" s="378"/>
      <c r="E426" s="379"/>
      <c r="F426" s="380"/>
      <c r="G426" s="381"/>
      <c r="H426" s="382"/>
      <c r="I426" s="383"/>
      <c r="J426" s="35"/>
      <c r="M426"/>
    </row>
    <row r="427" spans="2:13" ht="15.75">
      <c r="B427"/>
      <c r="C427" s="377"/>
      <c r="D427" s="378"/>
      <c r="E427" s="379"/>
      <c r="F427" s="380"/>
      <c r="G427" s="381"/>
      <c r="H427" s="382"/>
      <c r="I427" s="383"/>
      <c r="J427" s="35"/>
      <c r="M427"/>
    </row>
    <row r="428" spans="2:13" ht="15.75">
      <c r="B428"/>
      <c r="C428" s="377"/>
      <c r="D428" s="378"/>
      <c r="E428" s="379"/>
      <c r="F428" s="380"/>
      <c r="G428" s="381"/>
      <c r="H428" s="382"/>
      <c r="I428" s="383"/>
      <c r="J428" s="35"/>
      <c r="M428"/>
    </row>
    <row r="429" spans="2:13" ht="15.75">
      <c r="B429"/>
      <c r="C429" s="377"/>
      <c r="D429" s="378"/>
      <c r="E429" s="379"/>
      <c r="F429" s="380"/>
      <c r="G429" s="381"/>
      <c r="H429" s="382"/>
      <c r="I429" s="383"/>
      <c r="J429" s="35"/>
      <c r="M429"/>
    </row>
    <row r="430" spans="2:13" ht="15.75">
      <c r="B430"/>
      <c r="C430" s="377"/>
      <c r="D430" s="378"/>
      <c r="E430" s="379"/>
      <c r="F430" s="380"/>
      <c r="G430" s="381"/>
      <c r="H430" s="382"/>
      <c r="I430" s="383"/>
      <c r="J430" s="35"/>
      <c r="M430"/>
    </row>
    <row r="431" spans="2:13" ht="15.75">
      <c r="B431"/>
      <c r="C431" s="377"/>
      <c r="D431" s="378"/>
      <c r="E431" s="379"/>
      <c r="F431" s="380"/>
      <c r="G431" s="381"/>
      <c r="H431" s="382"/>
      <c r="I431" s="383"/>
      <c r="J431" s="35"/>
      <c r="M431"/>
    </row>
    <row r="432" spans="2:13" ht="15.75">
      <c r="B432"/>
      <c r="C432" s="377"/>
      <c r="D432" s="378"/>
      <c r="E432" s="379"/>
      <c r="F432" s="380"/>
      <c r="G432" s="381"/>
      <c r="H432" s="382"/>
      <c r="I432" s="383"/>
      <c r="J432" s="35"/>
      <c r="M432"/>
    </row>
    <row r="433" spans="2:13" ht="15.75">
      <c r="B433"/>
      <c r="C433" s="377"/>
      <c r="D433" s="378"/>
      <c r="E433" s="379"/>
      <c r="F433" s="380"/>
      <c r="G433" s="381"/>
      <c r="H433" s="382"/>
      <c r="I433" s="383"/>
      <c r="J433" s="35"/>
      <c r="M433"/>
    </row>
    <row r="434" spans="2:13" ht="15.75">
      <c r="B434"/>
      <c r="C434" s="377"/>
      <c r="D434" s="378"/>
      <c r="E434" s="379"/>
      <c r="F434" s="380"/>
      <c r="G434" s="381"/>
      <c r="H434" s="382"/>
      <c r="I434" s="383"/>
      <c r="J434" s="35"/>
      <c r="M434"/>
    </row>
    <row r="435" spans="2:13" ht="15.75">
      <c r="B435"/>
      <c r="C435" s="377"/>
      <c r="D435" s="378"/>
      <c r="E435" s="379"/>
      <c r="F435" s="380"/>
      <c r="G435" s="381"/>
      <c r="H435" s="382"/>
      <c r="I435" s="383"/>
      <c r="J435" s="35"/>
      <c r="M435"/>
    </row>
    <row r="436" spans="2:13" ht="15.75">
      <c r="B436"/>
      <c r="C436" s="377"/>
      <c r="D436" s="378"/>
      <c r="E436" s="379"/>
      <c r="F436" s="380"/>
      <c r="G436" s="381"/>
      <c r="H436" s="382"/>
      <c r="I436" s="383"/>
      <c r="J436" s="35"/>
      <c r="M436"/>
    </row>
    <row r="437" spans="2:13" ht="15.75">
      <c r="B437"/>
      <c r="C437" s="377"/>
      <c r="D437" s="378"/>
      <c r="E437" s="379"/>
      <c r="F437" s="380"/>
      <c r="G437" s="381"/>
      <c r="H437" s="382"/>
      <c r="I437" s="383"/>
      <c r="J437" s="35"/>
      <c r="M437"/>
    </row>
    <row r="438" spans="2:13" ht="15.75">
      <c r="B438"/>
      <c r="C438" s="377"/>
      <c r="D438" s="378"/>
      <c r="E438" s="379"/>
      <c r="F438" s="380"/>
      <c r="G438" s="381"/>
      <c r="H438" s="382"/>
      <c r="I438" s="383"/>
      <c r="J438" s="35"/>
      <c r="M438"/>
    </row>
    <row r="439" spans="2:13" ht="15.75">
      <c r="B439"/>
      <c r="C439" s="377"/>
      <c r="D439" s="378"/>
      <c r="E439" s="379"/>
      <c r="F439" s="380"/>
      <c r="G439" s="381"/>
      <c r="H439" s="382"/>
      <c r="I439" s="383"/>
      <c r="J439" s="35"/>
      <c r="M439"/>
    </row>
    <row r="440" spans="2:13" ht="15.75">
      <c r="B440"/>
      <c r="C440" s="377"/>
      <c r="D440" s="378"/>
      <c r="E440" s="379"/>
      <c r="F440" s="380"/>
      <c r="G440" s="381"/>
      <c r="H440" s="382"/>
      <c r="I440" s="383"/>
      <c r="J440" s="35"/>
      <c r="M440"/>
    </row>
    <row r="441" spans="2:13" ht="15.75">
      <c r="B441"/>
      <c r="C441" s="377"/>
      <c r="D441" s="378"/>
      <c r="E441" s="379"/>
      <c r="F441" s="380"/>
      <c r="G441" s="381"/>
      <c r="H441" s="382"/>
      <c r="I441" s="383"/>
      <c r="J441" s="35"/>
      <c r="M441"/>
    </row>
    <row r="442" spans="2:13" ht="15.75">
      <c r="B442"/>
      <c r="C442" s="377"/>
      <c r="D442" s="378"/>
      <c r="E442" s="379"/>
      <c r="F442" s="380"/>
      <c r="G442" s="381"/>
      <c r="H442" s="382"/>
      <c r="I442" s="383"/>
      <c r="J442" s="35"/>
      <c r="M442"/>
    </row>
    <row r="443" spans="2:13" ht="15.75">
      <c r="B443"/>
      <c r="C443" s="377"/>
      <c r="D443" s="378"/>
      <c r="E443" s="379"/>
      <c r="F443" s="380"/>
      <c r="G443" s="381"/>
      <c r="H443" s="382"/>
      <c r="I443" s="383"/>
      <c r="J443" s="35"/>
      <c r="M443"/>
    </row>
    <row r="444" spans="2:13" ht="15.75">
      <c r="B444"/>
      <c r="C444" s="377"/>
      <c r="D444" s="378"/>
      <c r="E444" s="379"/>
      <c r="F444" s="380"/>
      <c r="G444" s="381"/>
      <c r="H444" s="382"/>
      <c r="I444" s="383"/>
      <c r="J444" s="35"/>
      <c r="M444"/>
    </row>
    <row r="445" spans="2:13" ht="15.75">
      <c r="B445"/>
      <c r="C445" s="377"/>
      <c r="D445" s="378"/>
      <c r="E445" s="379"/>
      <c r="F445" s="380"/>
      <c r="G445" s="381"/>
      <c r="H445" s="382"/>
      <c r="I445" s="383"/>
      <c r="J445" s="35"/>
      <c r="M445"/>
    </row>
    <row r="446" spans="2:13" ht="15.75">
      <c r="B446"/>
      <c r="C446" s="377"/>
      <c r="D446" s="378"/>
      <c r="E446" s="379"/>
      <c r="F446" s="380"/>
      <c r="G446" s="381"/>
      <c r="H446" s="382"/>
      <c r="I446" s="383"/>
      <c r="J446" s="35"/>
      <c r="M446"/>
    </row>
    <row r="447" spans="2:13" ht="15.75">
      <c r="B447"/>
      <c r="C447" s="377"/>
      <c r="D447" s="378"/>
      <c r="E447" s="379"/>
      <c r="F447" s="380"/>
      <c r="G447" s="381"/>
      <c r="H447" s="382"/>
      <c r="I447" s="383"/>
      <c r="J447" s="35"/>
      <c r="M447"/>
    </row>
    <row r="448" spans="2:13" ht="15.75">
      <c r="B448"/>
      <c r="C448" s="377"/>
      <c r="D448" s="378"/>
      <c r="E448" s="379"/>
      <c r="F448" s="380"/>
      <c r="G448" s="381"/>
      <c r="H448" s="382"/>
      <c r="I448" s="383"/>
      <c r="J448" s="35"/>
      <c r="M448"/>
    </row>
    <row r="449" spans="2:13" ht="15.75">
      <c r="B449"/>
      <c r="C449" s="377"/>
      <c r="D449" s="378"/>
      <c r="E449" s="379"/>
      <c r="F449" s="380"/>
      <c r="G449" s="381"/>
      <c r="H449" s="382"/>
      <c r="I449" s="383"/>
      <c r="J449" s="35"/>
      <c r="M449"/>
    </row>
    <row r="450" spans="2:13" ht="15.75">
      <c r="B450"/>
      <c r="C450" s="377"/>
      <c r="D450" s="378"/>
      <c r="E450" s="379"/>
      <c r="F450" s="380"/>
      <c r="G450" s="381"/>
      <c r="H450" s="382"/>
      <c r="I450" s="383"/>
      <c r="J450" s="35"/>
      <c r="M450"/>
    </row>
    <row r="451" spans="2:13" ht="15.75">
      <c r="B451"/>
      <c r="C451" s="377"/>
      <c r="D451" s="378"/>
      <c r="E451" s="379"/>
      <c r="F451" s="380"/>
      <c r="G451" s="381"/>
      <c r="H451" s="382"/>
      <c r="I451" s="383"/>
      <c r="J451" s="35"/>
      <c r="M451"/>
    </row>
    <row r="452" spans="2:13" ht="15.75">
      <c r="B452"/>
      <c r="C452" s="377"/>
      <c r="D452" s="378"/>
      <c r="E452" s="379"/>
      <c r="F452" s="380"/>
      <c r="G452" s="381"/>
      <c r="H452" s="382"/>
      <c r="I452" s="383"/>
      <c r="J452" s="35"/>
      <c r="M452"/>
    </row>
    <row r="453" spans="2:13" ht="15.75">
      <c r="B453"/>
      <c r="C453" s="377"/>
      <c r="D453" s="378"/>
      <c r="E453" s="379"/>
      <c r="F453" s="380"/>
      <c r="G453" s="381"/>
      <c r="H453" s="382"/>
      <c r="I453" s="383"/>
      <c r="J453" s="35"/>
      <c r="M453"/>
    </row>
    <row r="454" spans="2:13" ht="15.75">
      <c r="B454"/>
      <c r="C454" s="377"/>
      <c r="D454" s="378"/>
      <c r="E454" s="379"/>
      <c r="F454" s="380"/>
      <c r="G454" s="381"/>
      <c r="H454" s="382"/>
      <c r="I454" s="383"/>
      <c r="J454" s="35"/>
      <c r="M454"/>
    </row>
    <row r="455" spans="2:13" ht="15.75">
      <c r="B455"/>
      <c r="C455" s="377"/>
      <c r="D455" s="378"/>
      <c r="E455" s="379"/>
      <c r="F455" s="380"/>
      <c r="G455" s="381"/>
      <c r="H455" s="382"/>
      <c r="I455" s="383"/>
      <c r="J455" s="35"/>
      <c r="M455"/>
    </row>
    <row r="456" spans="2:13" ht="15.75">
      <c r="B456"/>
      <c r="C456" s="377"/>
      <c r="D456" s="378"/>
      <c r="E456" s="379"/>
      <c r="F456" s="380"/>
      <c r="G456" s="381"/>
      <c r="H456" s="382"/>
      <c r="I456" s="383"/>
      <c r="J456" s="35"/>
      <c r="M456"/>
    </row>
    <row r="457" spans="2:13" ht="15.75">
      <c r="B457"/>
      <c r="C457" s="377"/>
      <c r="D457" s="378"/>
      <c r="E457" s="379"/>
      <c r="F457" s="380"/>
      <c r="G457" s="381"/>
      <c r="H457" s="382"/>
      <c r="I457" s="383"/>
      <c r="J457" s="35"/>
      <c r="M457"/>
    </row>
    <row r="458" spans="2:13" ht="15.75">
      <c r="B458"/>
      <c r="C458" s="377"/>
      <c r="D458" s="378"/>
      <c r="E458" s="379"/>
      <c r="F458" s="380"/>
      <c r="G458" s="381"/>
      <c r="H458" s="382"/>
      <c r="I458" s="383"/>
      <c r="J458" s="35"/>
      <c r="M458"/>
    </row>
    <row r="459" spans="2:13" ht="15.75">
      <c r="B459"/>
      <c r="C459" s="377"/>
      <c r="D459" s="378"/>
      <c r="E459" s="379"/>
      <c r="F459" s="380"/>
      <c r="G459" s="381"/>
      <c r="H459" s="382"/>
      <c r="I459" s="383"/>
      <c r="J459" s="35"/>
      <c r="M459"/>
    </row>
    <row r="460" spans="2:13" ht="15.75">
      <c r="B460"/>
      <c r="C460" s="377"/>
      <c r="D460" s="378"/>
      <c r="E460" s="379"/>
      <c r="F460" s="380"/>
      <c r="G460" s="381"/>
      <c r="H460" s="382"/>
      <c r="I460" s="383"/>
      <c r="J460" s="35"/>
      <c r="M460"/>
    </row>
    <row r="461" spans="2:13" ht="15.75">
      <c r="B461"/>
      <c r="C461" s="377"/>
      <c r="D461" s="378"/>
      <c r="E461" s="379"/>
      <c r="F461" s="380"/>
      <c r="G461" s="381"/>
      <c r="H461" s="382"/>
      <c r="I461" s="383"/>
      <c r="J461" s="35"/>
      <c r="M461"/>
    </row>
    <row r="462" spans="2:13" ht="15.75">
      <c r="B462"/>
      <c r="C462" s="377"/>
      <c r="D462" s="378"/>
      <c r="E462" s="379"/>
      <c r="F462" s="380"/>
      <c r="G462" s="381"/>
      <c r="H462" s="382"/>
      <c r="I462" s="383"/>
      <c r="J462" s="35"/>
      <c r="M462"/>
    </row>
    <row r="463" spans="2:13" ht="15.75">
      <c r="B463"/>
      <c r="C463" s="377"/>
      <c r="D463" s="378"/>
      <c r="E463" s="379"/>
      <c r="F463" s="380"/>
      <c r="G463" s="381"/>
      <c r="H463" s="382"/>
      <c r="I463" s="383"/>
      <c r="J463" s="35"/>
      <c r="M463"/>
    </row>
    <row r="464" spans="2:13" ht="15.75">
      <c r="B464"/>
      <c r="C464" s="377"/>
      <c r="D464" s="378"/>
      <c r="E464" s="379"/>
      <c r="F464" s="380"/>
      <c r="G464" s="381"/>
      <c r="H464" s="382"/>
      <c r="I464" s="383"/>
      <c r="J464" s="35"/>
      <c r="M464"/>
    </row>
    <row r="465" spans="2:13" ht="15.75">
      <c r="B465"/>
      <c r="C465" s="377"/>
      <c r="D465" s="378"/>
      <c r="E465" s="379"/>
      <c r="F465" s="380"/>
      <c r="G465" s="381"/>
      <c r="H465" s="382"/>
      <c r="I465" s="383"/>
      <c r="J465" s="35"/>
      <c r="M465"/>
    </row>
    <row r="466" spans="2:13" ht="15.75">
      <c r="B466"/>
      <c r="C466" s="377"/>
      <c r="D466" s="378"/>
      <c r="E466" s="379"/>
      <c r="F466" s="380"/>
      <c r="G466" s="381"/>
      <c r="H466" s="382"/>
      <c r="I466" s="383"/>
      <c r="J466" s="35"/>
      <c r="M466"/>
    </row>
    <row r="467" spans="2:13" ht="15.75">
      <c r="B467"/>
      <c r="C467" s="377"/>
      <c r="D467" s="378"/>
      <c r="E467" s="379"/>
      <c r="F467" s="380"/>
      <c r="G467" s="381"/>
      <c r="H467" s="382"/>
      <c r="I467" s="383"/>
      <c r="J467" s="35"/>
      <c r="M467"/>
    </row>
    <row r="468" spans="2:13" ht="15.75">
      <c r="B468"/>
      <c r="C468" s="377"/>
      <c r="D468" s="378"/>
      <c r="E468" s="379"/>
      <c r="F468" s="380"/>
      <c r="G468" s="381"/>
      <c r="H468" s="382"/>
      <c r="I468" s="383"/>
      <c r="J468" s="35"/>
      <c r="M468"/>
    </row>
    <row r="469" spans="2:13" ht="15.75">
      <c r="B469"/>
      <c r="C469" s="377"/>
      <c r="D469" s="378"/>
      <c r="E469" s="379"/>
      <c r="F469" s="380"/>
      <c r="G469" s="381"/>
      <c r="H469" s="382"/>
      <c r="I469" s="383"/>
      <c r="J469" s="35"/>
      <c r="M469"/>
    </row>
    <row r="470" spans="2:13" ht="15.75">
      <c r="B470"/>
      <c r="C470" s="377"/>
      <c r="D470" s="378"/>
      <c r="E470" s="379"/>
      <c r="F470" s="380"/>
      <c r="G470" s="381"/>
      <c r="H470" s="382"/>
      <c r="I470" s="383"/>
      <c r="J470" s="35"/>
      <c r="M470"/>
    </row>
    <row r="471" spans="2:13" ht="15.75">
      <c r="B471"/>
      <c r="C471" s="377"/>
      <c r="D471" s="378"/>
      <c r="E471" s="379"/>
      <c r="F471" s="380"/>
      <c r="G471" s="381"/>
      <c r="H471" s="382"/>
      <c r="I471" s="383"/>
      <c r="J471" s="35"/>
      <c r="M471"/>
    </row>
    <row r="472" spans="2:13" ht="15.75">
      <c r="B472"/>
      <c r="C472" s="377"/>
      <c r="D472" s="378"/>
      <c r="E472" s="379"/>
      <c r="F472" s="380"/>
      <c r="G472" s="381"/>
      <c r="H472" s="382"/>
      <c r="I472" s="383"/>
      <c r="J472" s="35"/>
      <c r="M472"/>
    </row>
    <row r="474" spans="2:13" ht="330.75">
      <c r="B474"/>
      <c r="D474" s="386" t="s">
        <v>393</v>
      </c>
      <c r="M474"/>
    </row>
    <row r="476" spans="2:13" ht="63">
      <c r="B476"/>
      <c r="D476" s="285" t="s">
        <v>394</v>
      </c>
      <c r="E476" s="387">
        <v>14</v>
      </c>
      <c r="F476" s="274"/>
      <c r="G476" s="284">
        <v>2018</v>
      </c>
      <c r="H476" s="388"/>
      <c r="I476" s="387" t="s">
        <v>20</v>
      </c>
      <c r="M476"/>
    </row>
  </sheetData>
  <sheetProtection selectLockedCells="1" selectUnlockedCells="1"/>
  <mergeCells count="45">
    <mergeCell ref="H260:H270"/>
    <mergeCell ref="J260:J270"/>
    <mergeCell ref="G261:G270"/>
    <mergeCell ref="D281:J281"/>
    <mergeCell ref="J240:J241"/>
    <mergeCell ref="J244:J245"/>
    <mergeCell ref="G250:G253"/>
    <mergeCell ref="H250:H253"/>
    <mergeCell ref="J250:J253"/>
    <mergeCell ref="G254:G257"/>
    <mergeCell ref="H254:H257"/>
    <mergeCell ref="J254:J257"/>
    <mergeCell ref="D220:J220"/>
    <mergeCell ref="G229:G231"/>
    <mergeCell ref="H229:H231"/>
    <mergeCell ref="J229:J231"/>
    <mergeCell ref="H233:H237"/>
    <mergeCell ref="J233:J237"/>
    <mergeCell ref="H187:H188"/>
    <mergeCell ref="J187:J190"/>
    <mergeCell ref="D191:J191"/>
    <mergeCell ref="H199:H200"/>
    <mergeCell ref="D203:J203"/>
    <mergeCell ref="H211:H217"/>
    <mergeCell ref="J211:J217"/>
    <mergeCell ref="D162:J162"/>
    <mergeCell ref="H170:H172"/>
    <mergeCell ref="J170:J172"/>
    <mergeCell ref="H176:H177"/>
    <mergeCell ref="J176:J177"/>
    <mergeCell ref="G179:G180"/>
    <mergeCell ref="H179:H180"/>
    <mergeCell ref="J179:J180"/>
    <mergeCell ref="D99:J99"/>
    <mergeCell ref="H108:H110"/>
    <mergeCell ref="J108:J110"/>
    <mergeCell ref="D114:J114"/>
    <mergeCell ref="J122:J123"/>
    <mergeCell ref="D137:J137"/>
    <mergeCell ref="E14:G14"/>
    <mergeCell ref="B16:M16"/>
    <mergeCell ref="D54:L54"/>
    <mergeCell ref="D82:J82"/>
    <mergeCell ref="J90:J94"/>
    <mergeCell ref="J96:J98"/>
  </mergeCells>
  <printOptions/>
  <pageMargins left="0.2361111111111111" right="0.2361111111111111" top="0.6298611111111111" bottom="0.3541666666666667" header="0.39375" footer="0.5118055555555555"/>
  <pageSetup horizontalDpi="300" verticalDpi="300" orientation="landscape" paperSize="9" scale="72" r:id="rId1"/>
  <headerFooter alignWithMargins="0">
    <oddHeader>&amp;C&amp;14&amp;P</oddHeader>
  </headerFooter>
  <rowBreaks count="2" manualBreakCount="2">
    <brk id="280" max="255" man="1"/>
    <brk id="2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6"/>
  <sheetViews>
    <sheetView tabSelected="1" zoomScale="75" zoomScaleNormal="75" zoomScalePageLayoutView="0" workbookViewId="0" topLeftCell="A10">
      <selection activeCell="T27" sqref="T27"/>
    </sheetView>
  </sheetViews>
  <sheetFormatPr defaultColWidth="9.00390625" defaultRowHeight="12.75" outlineLevelRow="1" outlineLevelCol="1"/>
  <cols>
    <col min="1" max="1" width="3.25390625" style="0" customWidth="1"/>
    <col min="2" max="2" width="31.25390625" style="0" customWidth="1"/>
    <col min="3" max="3" width="10.00390625" style="0" customWidth="1" outlineLevel="1"/>
    <col min="4" max="4" width="10.25390625" style="0" customWidth="1" outlineLevel="1"/>
    <col min="5" max="5" width="8.625" style="0" customWidth="1" outlineLevel="1"/>
    <col min="6" max="6" width="12.375" style="0" customWidth="1" outlineLevel="1"/>
    <col min="7" max="7" width="11.375" style="0" customWidth="1" outlineLevel="1"/>
    <col min="8" max="8" width="8.625" style="0" customWidth="1" outlineLevel="1"/>
    <col min="9" max="9" width="13.125" style="0" customWidth="1" outlineLevel="1"/>
    <col min="10" max="10" width="11.25390625" style="0" customWidth="1" outlineLevel="1"/>
    <col min="11" max="11" width="8.125" style="0" customWidth="1" outlineLevel="1"/>
    <col min="12" max="12" width="12.875" style="0" customWidth="1" outlineLevel="1"/>
    <col min="13" max="13" width="10.75390625" style="0" customWidth="1" outlineLevel="1"/>
    <col min="14" max="14" width="7.25390625" style="0" customWidth="1" outlineLevel="1"/>
    <col min="15" max="15" width="11.25390625" style="0" customWidth="1" outlineLevel="1"/>
    <col min="16" max="16" width="12.875" style="0" customWidth="1" outlineLevel="1"/>
    <col min="17" max="17" width="8.375" style="0" customWidth="1" outlineLevel="1"/>
    <col min="18" max="18" width="12.375" style="0" customWidth="1"/>
    <col min="19" max="19" width="13.125" style="0" customWidth="1"/>
    <col min="20" max="20" width="9.375" style="0" customWidth="1"/>
  </cols>
  <sheetData>
    <row r="2" spans="6:14" ht="15.75">
      <c r="F2" s="389"/>
      <c r="G2" s="390"/>
      <c r="H2" s="389"/>
      <c r="I2" s="389"/>
      <c r="J2" s="389"/>
      <c r="K2" s="389"/>
      <c r="L2" s="389"/>
      <c r="M2" s="389"/>
      <c r="N2" s="389"/>
    </row>
    <row r="3" spans="6:15" ht="19.5">
      <c r="F3" s="610"/>
      <c r="G3" s="610"/>
      <c r="H3" s="610"/>
      <c r="I3" s="610"/>
      <c r="J3" s="610"/>
      <c r="K3" s="610"/>
      <c r="L3" s="610"/>
      <c r="M3" s="610"/>
      <c r="N3" s="610"/>
      <c r="O3" s="610"/>
    </row>
    <row r="4" ht="15.75">
      <c r="B4" s="390"/>
    </row>
    <row r="5" spans="2:20" ht="25.5">
      <c r="B5" s="611" t="s">
        <v>395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</row>
    <row r="6" spans="2:20" ht="25.5">
      <c r="B6" s="611" t="s">
        <v>396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</row>
    <row r="7" spans="2:20" ht="25.5">
      <c r="B7" s="391"/>
      <c r="C7" s="612" t="s">
        <v>397</v>
      </c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391"/>
      <c r="S7" s="391"/>
      <c r="T7" s="391"/>
    </row>
    <row r="8" spans="2:20" ht="25.5">
      <c r="B8" s="611" t="s">
        <v>398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</row>
    <row r="9" spans="2:20" ht="15.75"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</row>
    <row r="10" spans="2:19" ht="15.75">
      <c r="B10" s="390"/>
      <c r="S10" s="13"/>
    </row>
    <row r="11" spans="2:20" ht="38.25" customHeight="1">
      <c r="B11" s="613" t="s">
        <v>399</v>
      </c>
      <c r="C11" s="616" t="s">
        <v>400</v>
      </c>
      <c r="D11" s="616"/>
      <c r="E11" s="617" t="s">
        <v>401</v>
      </c>
      <c r="F11" s="603" t="s">
        <v>402</v>
      </c>
      <c r="G11" s="603"/>
      <c r="H11" s="604" t="s">
        <v>401</v>
      </c>
      <c r="I11" s="616" t="s">
        <v>403</v>
      </c>
      <c r="J11" s="616"/>
      <c r="K11" s="617" t="s">
        <v>401</v>
      </c>
      <c r="L11" s="605" t="s">
        <v>404</v>
      </c>
      <c r="M11" s="605"/>
      <c r="N11" s="606" t="s">
        <v>401</v>
      </c>
      <c r="O11" s="616" t="s">
        <v>405</v>
      </c>
      <c r="P11" s="616"/>
      <c r="Q11" s="617" t="s">
        <v>401</v>
      </c>
      <c r="R11" s="614" t="s">
        <v>406</v>
      </c>
      <c r="S11" s="614"/>
      <c r="T11" s="615" t="s">
        <v>401</v>
      </c>
    </row>
    <row r="12" spans="2:20" ht="12.75" customHeight="1">
      <c r="B12" s="613"/>
      <c r="C12" s="607" t="s">
        <v>407</v>
      </c>
      <c r="D12" s="607"/>
      <c r="E12" s="617"/>
      <c r="F12" s="608" t="s">
        <v>407</v>
      </c>
      <c r="G12" s="608"/>
      <c r="H12" s="604"/>
      <c r="I12" s="607" t="s">
        <v>407</v>
      </c>
      <c r="J12" s="607"/>
      <c r="K12" s="617"/>
      <c r="L12" s="609" t="s">
        <v>407</v>
      </c>
      <c r="M12" s="609"/>
      <c r="N12" s="606"/>
      <c r="O12" s="607" t="s">
        <v>407</v>
      </c>
      <c r="P12" s="607"/>
      <c r="Q12" s="617"/>
      <c r="R12" s="618" t="s">
        <v>407</v>
      </c>
      <c r="S12" s="618"/>
      <c r="T12" s="615"/>
    </row>
    <row r="13" spans="2:20" ht="12.75">
      <c r="B13" s="613"/>
      <c r="C13" s="393" t="s">
        <v>408</v>
      </c>
      <c r="D13" s="394" t="s">
        <v>409</v>
      </c>
      <c r="E13" s="617"/>
      <c r="F13" s="393" t="s">
        <v>408</v>
      </c>
      <c r="G13" s="395" t="s">
        <v>409</v>
      </c>
      <c r="H13" s="604"/>
      <c r="I13" s="393" t="s">
        <v>408</v>
      </c>
      <c r="J13" s="394" t="s">
        <v>410</v>
      </c>
      <c r="K13" s="617"/>
      <c r="L13" s="396" t="s">
        <v>408</v>
      </c>
      <c r="M13" s="397" t="s">
        <v>410</v>
      </c>
      <c r="N13" s="606"/>
      <c r="O13" s="393" t="s">
        <v>408</v>
      </c>
      <c r="P13" s="394" t="s">
        <v>409</v>
      </c>
      <c r="Q13" s="617"/>
      <c r="R13" s="393" t="s">
        <v>408</v>
      </c>
      <c r="S13" s="398" t="s">
        <v>410</v>
      </c>
      <c r="T13" s="615"/>
    </row>
    <row r="14" spans="2:21" ht="38.25">
      <c r="B14" s="399" t="s">
        <v>411</v>
      </c>
      <c r="C14" s="400">
        <f>'Книжка 2022'!F56</f>
        <v>0</v>
      </c>
      <c r="D14" s="401">
        <f>'Книжка 2022'!K56</f>
        <v>0</v>
      </c>
      <c r="E14" s="402">
        <v>0</v>
      </c>
      <c r="F14" s="403">
        <f>'Книжка 2022'!F57</f>
        <v>113386.7</v>
      </c>
      <c r="G14" s="404">
        <f>'Книжка 2022'!K57</f>
        <v>0</v>
      </c>
      <c r="H14" s="405">
        <f>G14/F14*100</f>
        <v>0</v>
      </c>
      <c r="I14" s="403">
        <f>'Книжка 2022'!F58</f>
        <v>17146.1</v>
      </c>
      <c r="J14" s="406">
        <f>'Книжка 2022'!K58</f>
        <v>0</v>
      </c>
      <c r="K14" s="407">
        <f>J14/I14*100</f>
        <v>0</v>
      </c>
      <c r="L14" s="408">
        <f>'Книжка 2022'!F59</f>
        <v>4299</v>
      </c>
      <c r="M14" s="409">
        <f>'Книжка 2022'!K59</f>
        <v>0</v>
      </c>
      <c r="N14" s="410">
        <f>M14/L14*100</f>
        <v>0</v>
      </c>
      <c r="O14" s="400">
        <f>'Книжка 2022'!F60</f>
        <v>0</v>
      </c>
      <c r="P14" s="401">
        <f>'Книжка 2022'!K60</f>
        <v>0</v>
      </c>
      <c r="Q14" s="411">
        <v>0</v>
      </c>
      <c r="R14" s="403">
        <f aca="true" t="shared" si="0" ref="R14:R23">C14+F14+I14+L14+O14</f>
        <v>134831.8</v>
      </c>
      <c r="S14" s="412">
        <f aca="true" t="shared" si="1" ref="S14:S22">D14+G14+J14+M14+P14</f>
        <v>0</v>
      </c>
      <c r="T14" s="413">
        <f>S14/R14*100</f>
        <v>0</v>
      </c>
      <c r="U14" s="414"/>
    </row>
    <row r="15" spans="2:21" s="12" customFormat="1" ht="21" customHeight="1">
      <c r="B15" s="415" t="s">
        <v>412</v>
      </c>
      <c r="C15" s="416">
        <f>'Книжка 2022'!F116</f>
        <v>70</v>
      </c>
      <c r="D15" s="417">
        <f>'Книжка 2022'!K116</f>
        <v>0</v>
      </c>
      <c r="E15" s="402">
        <v>0</v>
      </c>
      <c r="F15" s="418">
        <f>'Книжка 2022'!F117</f>
        <v>394.8</v>
      </c>
      <c r="G15" s="419">
        <f>'Книжка 2022'!K117</f>
        <v>0</v>
      </c>
      <c r="H15" s="420">
        <f>G15/F15*100</f>
        <v>0</v>
      </c>
      <c r="I15" s="418">
        <f>'Книжка 2022'!F118</f>
        <v>81131.7</v>
      </c>
      <c r="J15" s="417">
        <f>'Книжка 2022'!K118</f>
        <v>0</v>
      </c>
      <c r="K15" s="421">
        <f>J15/I15*100</f>
        <v>0</v>
      </c>
      <c r="L15" s="422">
        <f>'Книжка 2022'!F119</f>
        <v>0</v>
      </c>
      <c r="M15" s="422">
        <f>'Книжка 2022'!K119</f>
        <v>0</v>
      </c>
      <c r="N15" s="423">
        <v>0</v>
      </c>
      <c r="O15" s="418">
        <f>'Книжка 2022'!F120</f>
        <v>30</v>
      </c>
      <c r="P15" s="424">
        <f>'Книжка 2022'!K120</f>
        <v>0</v>
      </c>
      <c r="Q15" s="425">
        <f>P15/O15*100</f>
        <v>0</v>
      </c>
      <c r="R15" s="418">
        <f t="shared" si="0"/>
        <v>81626.5</v>
      </c>
      <c r="S15" s="426">
        <f t="shared" si="1"/>
        <v>0</v>
      </c>
      <c r="T15" s="427">
        <f>S15/R15*100</f>
        <v>0</v>
      </c>
      <c r="U15" s="428"/>
    </row>
    <row r="16" spans="2:21" s="12" customFormat="1" ht="15">
      <c r="B16" s="415" t="s">
        <v>413</v>
      </c>
      <c r="C16" s="416">
        <f>'Книжка 2022'!F139</f>
        <v>0</v>
      </c>
      <c r="D16" s="417">
        <f>'Книжка 2022'!K139</f>
        <v>0</v>
      </c>
      <c r="E16" s="402">
        <v>0</v>
      </c>
      <c r="F16" s="416">
        <f>'Книжка 2022'!F140</f>
        <v>200</v>
      </c>
      <c r="G16" s="421">
        <f>'Книжка 2022'!K140</f>
        <v>0</v>
      </c>
      <c r="H16" s="429">
        <v>0</v>
      </c>
      <c r="I16" s="418">
        <f>'Книжка 2022'!F141</f>
        <v>15913.610999999999</v>
      </c>
      <c r="J16" s="424">
        <f>'Книжка 2022'!K141</f>
        <v>0</v>
      </c>
      <c r="K16" s="430">
        <f>J16/I16*100</f>
        <v>0</v>
      </c>
      <c r="L16" s="422">
        <f>'Книжка 2022'!F142</f>
        <v>0</v>
      </c>
      <c r="M16" s="417">
        <f>'Книжка 2022'!K142</f>
        <v>0</v>
      </c>
      <c r="N16" s="423">
        <v>0</v>
      </c>
      <c r="O16" s="416">
        <f>'Книжка 2022'!F143</f>
        <v>0</v>
      </c>
      <c r="P16" s="417">
        <f>'Книжка 2022'!K143</f>
        <v>0</v>
      </c>
      <c r="Q16" s="402">
        <v>0</v>
      </c>
      <c r="R16" s="418">
        <f t="shared" si="0"/>
        <v>16113.610999999999</v>
      </c>
      <c r="S16" s="426">
        <f t="shared" si="1"/>
        <v>0</v>
      </c>
      <c r="T16" s="427">
        <f>S16/R16*100</f>
        <v>0</v>
      </c>
      <c r="U16" s="428"/>
    </row>
    <row r="17" spans="2:21" s="12" customFormat="1" ht="15">
      <c r="B17" s="415" t="s">
        <v>414</v>
      </c>
      <c r="C17" s="416">
        <f>'Книжка 2022'!F164</f>
        <v>0</v>
      </c>
      <c r="D17" s="417">
        <f>'Книжка 2022'!K164</f>
        <v>0</v>
      </c>
      <c r="E17" s="402">
        <v>0</v>
      </c>
      <c r="F17" s="418">
        <f>'Книжка 2022'!F165</f>
        <v>243.3</v>
      </c>
      <c r="G17" s="430">
        <f>'Книжка 2022'!K165</f>
        <v>0</v>
      </c>
      <c r="H17" s="420">
        <f>G17/F17*100</f>
        <v>0</v>
      </c>
      <c r="I17" s="418">
        <f>'Книжка 2022'!F166</f>
        <v>8038.4</v>
      </c>
      <c r="J17" s="424">
        <f>'Книжка 2022'!K166</f>
        <v>0</v>
      </c>
      <c r="K17" s="430">
        <f>J17/I17*100</f>
        <v>0</v>
      </c>
      <c r="L17" s="422">
        <f>'Книжка 2022'!F167</f>
        <v>0</v>
      </c>
      <c r="M17" s="417">
        <f>'Книжка 2022'!K167</f>
        <v>0</v>
      </c>
      <c r="N17" s="423">
        <v>0</v>
      </c>
      <c r="O17" s="418">
        <f>'Книжка 2022'!F168</f>
        <v>18.3</v>
      </c>
      <c r="P17" s="424">
        <f>'Книжка 2022'!K168</f>
        <v>0</v>
      </c>
      <c r="Q17" s="425">
        <f>P17/O17*100</f>
        <v>0</v>
      </c>
      <c r="R17" s="418">
        <f t="shared" si="0"/>
        <v>8299.999999999998</v>
      </c>
      <c r="S17" s="426">
        <f t="shared" si="1"/>
        <v>0</v>
      </c>
      <c r="T17" s="427">
        <f>S17/R17*100</f>
        <v>0</v>
      </c>
      <c r="U17" s="428"/>
    </row>
    <row r="18" spans="2:21" s="12" customFormat="1" ht="15">
      <c r="B18" s="415" t="s">
        <v>415</v>
      </c>
      <c r="C18" s="418">
        <f>'Книжка 2022'!F193</f>
        <v>560</v>
      </c>
      <c r="D18" s="424">
        <f>'Книжка 2022'!K193</f>
        <v>0</v>
      </c>
      <c r="E18" s="425">
        <f>D18/C18*100</f>
        <v>0</v>
      </c>
      <c r="F18" s="416">
        <f>'Книжка 2022'!F194</f>
        <v>0</v>
      </c>
      <c r="G18" s="421">
        <f>'Книжка 2022'!K194</f>
        <v>0</v>
      </c>
      <c r="H18" s="402">
        <v>0</v>
      </c>
      <c r="I18" s="418">
        <f>'Книжка 2022'!F195</f>
        <v>0</v>
      </c>
      <c r="J18" s="424">
        <f>'Книжка 2022'!K195</f>
        <v>0</v>
      </c>
      <c r="K18" s="421">
        <v>0</v>
      </c>
      <c r="L18" s="422">
        <f>'Книжка 2022'!F196</f>
        <v>0</v>
      </c>
      <c r="M18" s="417">
        <f>'Книжка 2022'!K196</f>
        <v>0</v>
      </c>
      <c r="N18" s="423">
        <v>0</v>
      </c>
      <c r="O18" s="416">
        <f>'Книжка 2022'!F197</f>
        <v>450</v>
      </c>
      <c r="P18" s="417">
        <f>'Книжка 2022'!K197</f>
        <v>0</v>
      </c>
      <c r="Q18" s="402">
        <v>0</v>
      </c>
      <c r="R18" s="418">
        <f t="shared" si="0"/>
        <v>1010</v>
      </c>
      <c r="S18" s="426">
        <f t="shared" si="1"/>
        <v>0</v>
      </c>
      <c r="T18" s="427">
        <f>S18/R18*100</f>
        <v>0</v>
      </c>
      <c r="U18" s="428"/>
    </row>
    <row r="19" spans="2:21" s="12" customFormat="1" ht="15">
      <c r="B19" s="415" t="s">
        <v>103</v>
      </c>
      <c r="C19" s="416">
        <f>'Книжка 2022'!F101</f>
        <v>0</v>
      </c>
      <c r="D19" s="417">
        <f>'Книжка 2022'!K101</f>
        <v>0</v>
      </c>
      <c r="E19" s="402">
        <v>0</v>
      </c>
      <c r="F19" s="416">
        <f>'Книжка 2022'!F102</f>
        <v>0</v>
      </c>
      <c r="G19" s="421">
        <f>'Книжка 2022'!K102</f>
        <v>0</v>
      </c>
      <c r="H19" s="429">
        <v>0</v>
      </c>
      <c r="I19" s="416">
        <f>'Книжка 2022'!F103</f>
        <v>0</v>
      </c>
      <c r="J19" s="417">
        <f>'Книжка 2022'!K103</f>
        <v>0</v>
      </c>
      <c r="K19" s="421">
        <v>0</v>
      </c>
      <c r="L19" s="431">
        <f>'Книжка 2022'!F104</f>
        <v>234.64</v>
      </c>
      <c r="M19" s="422">
        <f>'Книжка 2022'!K104</f>
        <v>0</v>
      </c>
      <c r="N19" s="423">
        <f>M19/L19*100</f>
        <v>0</v>
      </c>
      <c r="O19" s="416">
        <f>'Книжка 2022'!F105</f>
        <v>0</v>
      </c>
      <c r="P19" s="417">
        <f>'Книжка 2022'!K105</f>
        <v>0</v>
      </c>
      <c r="Q19" s="402">
        <v>0</v>
      </c>
      <c r="R19" s="418">
        <f t="shared" si="0"/>
        <v>234.64</v>
      </c>
      <c r="S19" s="426">
        <f t="shared" si="1"/>
        <v>0</v>
      </c>
      <c r="T19" s="427">
        <v>0</v>
      </c>
      <c r="U19" s="428"/>
    </row>
    <row r="20" spans="2:21" s="12" customFormat="1" ht="15">
      <c r="B20" s="415" t="s">
        <v>416</v>
      </c>
      <c r="C20" s="416">
        <f>'Книжка 2022'!F205</f>
        <v>0</v>
      </c>
      <c r="D20" s="417">
        <f>'Книжка 2022'!K205</f>
        <v>0</v>
      </c>
      <c r="E20" s="402">
        <v>0</v>
      </c>
      <c r="F20" s="416">
        <f>'Книжка 2022'!F206</f>
        <v>0</v>
      </c>
      <c r="G20" s="421">
        <f>'Книжка 2022'!K206</f>
        <v>0</v>
      </c>
      <c r="H20" s="429">
        <v>0</v>
      </c>
      <c r="I20" s="418">
        <f>'Книжка 2022'!F207</f>
        <v>70</v>
      </c>
      <c r="J20" s="424">
        <f>'Книжка 2022'!K207</f>
        <v>0</v>
      </c>
      <c r="K20" s="421">
        <v>0</v>
      </c>
      <c r="L20" s="422">
        <f>'Книжка 2022'!F208</f>
        <v>0</v>
      </c>
      <c r="M20" s="417">
        <f>'Книжка 2022'!K208</f>
        <v>0</v>
      </c>
      <c r="N20" s="423">
        <v>0</v>
      </c>
      <c r="O20" s="418">
        <f>'Книжка 2022'!F209</f>
        <v>1424.2</v>
      </c>
      <c r="P20" s="424">
        <f>'Книжка 2022'!K209</f>
        <v>0</v>
      </c>
      <c r="Q20" s="425">
        <f>P20/O20*100</f>
        <v>0</v>
      </c>
      <c r="R20" s="418">
        <f t="shared" si="0"/>
        <v>1494.2</v>
      </c>
      <c r="S20" s="426">
        <f t="shared" si="1"/>
        <v>0</v>
      </c>
      <c r="T20" s="427">
        <f>S20/R20*100</f>
        <v>0</v>
      </c>
      <c r="U20" s="428"/>
    </row>
    <row r="21" spans="2:21" ht="15">
      <c r="B21" s="415" t="s">
        <v>417</v>
      </c>
      <c r="C21" s="432">
        <f>'Книжка 2022'!F222</f>
        <v>0</v>
      </c>
      <c r="D21" s="433">
        <f>'Книжка 2022'!K222</f>
        <v>0</v>
      </c>
      <c r="E21" s="434">
        <v>0</v>
      </c>
      <c r="F21" s="432">
        <f>'Книжка 2022'!F223</f>
        <v>0</v>
      </c>
      <c r="G21" s="435">
        <f>'Книжка 2022'!K223</f>
        <v>0</v>
      </c>
      <c r="H21" s="402">
        <v>0</v>
      </c>
      <c r="I21" s="436">
        <f>'Книжка 2022'!F224</f>
        <v>11176</v>
      </c>
      <c r="J21" s="437">
        <f>'Книжка 2022'!K224</f>
        <v>0</v>
      </c>
      <c r="K21" s="419">
        <f>J21/I21*100</f>
        <v>0</v>
      </c>
      <c r="L21" s="438">
        <f>'Книжка 2022'!F225</f>
        <v>6586.59</v>
      </c>
      <c r="M21" s="437">
        <f>'Книжка 2022'!K225</f>
        <v>0</v>
      </c>
      <c r="N21" s="439">
        <f>M21/L21*100</f>
        <v>0</v>
      </c>
      <c r="O21" s="436">
        <f>'Книжка 2022'!F226</f>
        <v>11705.36</v>
      </c>
      <c r="P21" s="437">
        <f>'Книжка 2022'!K226</f>
        <v>0</v>
      </c>
      <c r="Q21" s="440">
        <f>P21/O21*100</f>
        <v>0</v>
      </c>
      <c r="R21" s="436">
        <f t="shared" si="0"/>
        <v>29467.95</v>
      </c>
      <c r="S21" s="441">
        <f t="shared" si="1"/>
        <v>0</v>
      </c>
      <c r="T21" s="442">
        <f>S21/R21*100</f>
        <v>0</v>
      </c>
      <c r="U21" s="414"/>
    </row>
    <row r="22" spans="2:21" ht="25.5">
      <c r="B22" s="443" t="s">
        <v>418</v>
      </c>
      <c r="C22" s="444">
        <f>'Книжка 2022'!F283</f>
        <v>0</v>
      </c>
      <c r="D22" s="445">
        <f>'Книжка 2022'!K283</f>
        <v>0</v>
      </c>
      <c r="E22" s="446">
        <v>0</v>
      </c>
      <c r="F22" s="444">
        <f>'Книжка 2022'!F284</f>
        <v>0</v>
      </c>
      <c r="G22" s="447">
        <f>'Книжка 2022'!K284</f>
        <v>0</v>
      </c>
      <c r="H22" s="448">
        <v>0</v>
      </c>
      <c r="I22" s="449">
        <f>'Книжка 2022'!F285</f>
        <v>2535</v>
      </c>
      <c r="J22" s="445">
        <f>'Книжка 2022'!K285</f>
        <v>0</v>
      </c>
      <c r="K22" s="447">
        <f>J22/I22*100</f>
        <v>0</v>
      </c>
      <c r="L22" s="450">
        <f>'Книжка 2022'!F286</f>
        <v>0</v>
      </c>
      <c r="M22" s="451">
        <f>'Книжка 2022'!K286</f>
        <v>0</v>
      </c>
      <c r="N22" s="410">
        <v>0</v>
      </c>
      <c r="O22" s="449">
        <f>'Книжка 2022'!F287</f>
        <v>28286.4</v>
      </c>
      <c r="P22" s="452">
        <f>'Книжка 2022'!K287</f>
        <v>0</v>
      </c>
      <c r="Q22" s="453">
        <f>P22/O22*100</f>
        <v>0</v>
      </c>
      <c r="R22" s="449">
        <f t="shared" si="0"/>
        <v>30821.4</v>
      </c>
      <c r="S22" s="454">
        <f t="shared" si="1"/>
        <v>0</v>
      </c>
      <c r="T22" s="455">
        <f>S22/R22*100</f>
        <v>0</v>
      </c>
      <c r="U22" s="414"/>
    </row>
    <row r="23" spans="2:21" ht="24.75" customHeight="1">
      <c r="B23" s="456" t="s">
        <v>419</v>
      </c>
      <c r="C23" s="457">
        <f>SUM(C14:C22)</f>
        <v>630</v>
      </c>
      <c r="D23" s="458">
        <f>SUM(D14:D22)</f>
        <v>0</v>
      </c>
      <c r="E23" s="459">
        <f>D23/C23*100</f>
        <v>0</v>
      </c>
      <c r="F23" s="460">
        <f>SUM(F14:F22)</f>
        <v>114224.8</v>
      </c>
      <c r="G23" s="461">
        <f>SUM(G14:G22)</f>
        <v>0</v>
      </c>
      <c r="H23" s="462">
        <f>G23/F23*100</f>
        <v>0</v>
      </c>
      <c r="I23" s="457">
        <f>SUM(I14:I22)</f>
        <v>136010.811</v>
      </c>
      <c r="J23" s="458">
        <f>SUM(J14:J22)</f>
        <v>0</v>
      </c>
      <c r="K23" s="459">
        <f>J23/I23*100</f>
        <v>0</v>
      </c>
      <c r="L23" s="463">
        <f>SUM(L14:L22)</f>
        <v>11120.23</v>
      </c>
      <c r="M23" s="464">
        <f>SUM(M14:M22)</f>
        <v>0</v>
      </c>
      <c r="N23" s="465">
        <f>M23/L23*100</f>
        <v>0</v>
      </c>
      <c r="O23" s="466">
        <f>SUM(O14:O22)</f>
        <v>41914.26</v>
      </c>
      <c r="P23" s="467">
        <f>SUM(P14:P22)</f>
        <v>0</v>
      </c>
      <c r="Q23" s="459">
        <f>P23/O23*100</f>
        <v>0</v>
      </c>
      <c r="R23" s="468">
        <f t="shared" si="0"/>
        <v>303900.10099999997</v>
      </c>
      <c r="S23" s="469">
        <f>SUM(S14:S22)</f>
        <v>0</v>
      </c>
      <c r="T23" s="470">
        <f>S23/R23*100</f>
        <v>0</v>
      </c>
      <c r="U23" s="414"/>
    </row>
    <row r="24" ht="15.75">
      <c r="B24" s="471"/>
    </row>
    <row r="25" spans="2:14" ht="15.75">
      <c r="B25" s="472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</row>
    <row r="26" spans="2:19" ht="15.75">
      <c r="B26" s="472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R26" s="474"/>
      <c r="S26" s="474"/>
    </row>
    <row r="27" ht="12.75">
      <c r="B27" s="475"/>
    </row>
    <row r="28" ht="12.75">
      <c r="B28" s="475"/>
    </row>
    <row r="29" ht="16.5">
      <c r="B29" s="476"/>
    </row>
    <row r="31" spans="2:6" ht="12.75">
      <c r="B31" s="477"/>
      <c r="F31" t="s">
        <v>82</v>
      </c>
    </row>
    <row r="32" ht="12.75">
      <c r="B32" s="477"/>
    </row>
    <row r="39" spans="2:5" ht="12.75" hidden="1" outlineLevel="1">
      <c r="B39" s="478"/>
      <c r="C39" s="479" t="s">
        <v>408</v>
      </c>
      <c r="D39" s="479" t="s">
        <v>409</v>
      </c>
      <c r="E39" s="478"/>
    </row>
    <row r="40" spans="2:5" ht="12.75" hidden="1" outlineLevel="1">
      <c r="B40" s="480" t="str">
        <f>C11</f>
        <v>Кошти державного бюджету</v>
      </c>
      <c r="C40" s="481">
        <f>C23</f>
        <v>630</v>
      </c>
      <c r="D40" s="481">
        <f>D23</f>
        <v>0</v>
      </c>
      <c r="E40" s="481">
        <f>E23</f>
        <v>0</v>
      </c>
    </row>
    <row r="41" spans="2:5" ht="12.75" hidden="1" outlineLevel="1">
      <c r="B41" s="480" t="str">
        <f>F11</f>
        <v>Кошти обласного бюджету</v>
      </c>
      <c r="C41" s="481">
        <f>F23</f>
        <v>114224.8</v>
      </c>
      <c r="D41" s="481">
        <f>G23</f>
        <v>0</v>
      </c>
      <c r="E41" s="481">
        <f>H23</f>
        <v>0</v>
      </c>
    </row>
    <row r="42" spans="2:5" ht="12.75" hidden="1" outlineLevel="1">
      <c r="B42" s="480" t="str">
        <f>I11</f>
        <v>Кошти міського бюджету</v>
      </c>
      <c r="C42" s="481">
        <f>I23</f>
        <v>136010.811</v>
      </c>
      <c r="D42" s="481">
        <f>J23</f>
        <v>0</v>
      </c>
      <c r="E42" s="481">
        <f>K23</f>
        <v>0</v>
      </c>
    </row>
    <row r="43" spans="2:5" ht="12.75" hidden="1" outlineLevel="1">
      <c r="B43" s="480" t="str">
        <f>L11</f>
        <v>Бюджет району у місті</v>
      </c>
      <c r="C43" s="481">
        <f>L23</f>
        <v>11120.23</v>
      </c>
      <c r="D43" s="481">
        <f>M23</f>
        <v>0</v>
      </c>
      <c r="E43" s="481">
        <f>N23</f>
        <v>0</v>
      </c>
    </row>
    <row r="44" spans="2:5" ht="12.75" hidden="1" outlineLevel="1">
      <c r="B44" s="480" t="s">
        <v>420</v>
      </c>
      <c r="C44" s="481">
        <f>O23</f>
        <v>41914.26</v>
      </c>
      <c r="D44" s="481">
        <f>P23</f>
        <v>0</v>
      </c>
      <c r="E44" s="481">
        <f>Q23</f>
        <v>0</v>
      </c>
    </row>
    <row r="45" spans="2:5" ht="12.75" hidden="1" outlineLevel="1">
      <c r="B45" s="480" t="str">
        <f>R11</f>
        <v>Всього</v>
      </c>
      <c r="C45" s="481">
        <f>R23</f>
        <v>303900.10099999997</v>
      </c>
      <c r="D45" s="481">
        <f>S23</f>
        <v>0</v>
      </c>
      <c r="E45" s="481">
        <f>T23</f>
        <v>0</v>
      </c>
    </row>
    <row r="46" spans="2:5" ht="12.75" hidden="1" outlineLevel="1">
      <c r="B46" s="478"/>
      <c r="C46" s="478"/>
      <c r="D46" s="478"/>
      <c r="E46" s="478"/>
    </row>
  </sheetData>
  <sheetProtection selectLockedCells="1" selectUnlockedCells="1"/>
  <mergeCells count="24">
    <mergeCell ref="O12:P12"/>
    <mergeCell ref="R12:S12"/>
    <mergeCell ref="I11:J11"/>
    <mergeCell ref="K11:K13"/>
    <mergeCell ref="O11:P11"/>
    <mergeCell ref="Q11:Q13"/>
    <mergeCell ref="F3:O3"/>
    <mergeCell ref="B5:T5"/>
    <mergeCell ref="B6:T6"/>
    <mergeCell ref="C7:Q7"/>
    <mergeCell ref="B8:T8"/>
    <mergeCell ref="B11:B13"/>
    <mergeCell ref="R11:S11"/>
    <mergeCell ref="T11:T13"/>
    <mergeCell ref="C11:D11"/>
    <mergeCell ref="E11:E13"/>
    <mergeCell ref="F11:G11"/>
    <mergeCell ref="H11:H13"/>
    <mergeCell ref="L11:M11"/>
    <mergeCell ref="N11:N13"/>
    <mergeCell ref="C12:D12"/>
    <mergeCell ref="F12:G12"/>
    <mergeCell ref="I12:J12"/>
    <mergeCell ref="L12:M12"/>
  </mergeCells>
  <printOptions/>
  <pageMargins left="0.3541666666666667" right="0.27569444444444446" top="0.41041666666666665" bottom="0.5513888888888889" header="0.19652777777777777" footer="0.5118055555555555"/>
  <pageSetup fitToHeight="1" fitToWidth="1" horizontalDpi="300" verticalDpi="300" orientation="landscape" paperSize="9"/>
  <headerFooter alignWithMargins="0">
    <oddHeader>&amp;C&amp;14 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7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ht="18.75">
      <c r="K2" s="15" t="s">
        <v>0</v>
      </c>
    </row>
    <row r="3" ht="18.75">
      <c r="K3" s="15"/>
    </row>
    <row r="4" ht="18.75">
      <c r="K4" s="15" t="s">
        <v>1</v>
      </c>
    </row>
    <row r="5" ht="18.75">
      <c r="K5" s="15"/>
    </row>
    <row r="6" spans="11:13" ht="18.75" customHeight="1">
      <c r="K6" s="482" t="s">
        <v>421</v>
      </c>
      <c r="L6" s="17"/>
      <c r="M6" s="483"/>
    </row>
    <row r="7" spans="10:12" ht="16.5" customHeight="1">
      <c r="J7" s="17"/>
      <c r="K7" s="17"/>
      <c r="L7" s="17"/>
    </row>
    <row r="15" ht="45.75" customHeight="1"/>
    <row r="16" spans="2:13" ht="23.25">
      <c r="B16" s="16"/>
      <c r="C16" s="16"/>
      <c r="D16" s="16"/>
      <c r="E16" s="16"/>
      <c r="F16" s="16"/>
      <c r="G16" s="484" t="s">
        <v>3</v>
      </c>
      <c r="H16" s="16"/>
      <c r="I16" s="16"/>
      <c r="J16" s="16"/>
      <c r="K16" s="16"/>
      <c r="L16" s="16"/>
      <c r="M16" s="16"/>
    </row>
    <row r="17" spans="2:13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ht="40.5" customHeight="1">
      <c r="B18" s="619" t="s">
        <v>422</v>
      </c>
      <c r="C18" s="619"/>
      <c r="D18" s="619"/>
      <c r="E18" s="619"/>
      <c r="F18" s="619"/>
      <c r="G18" s="619"/>
      <c r="H18" s="619"/>
      <c r="I18" s="619"/>
      <c r="J18" s="619"/>
      <c r="K18" s="619"/>
      <c r="L18" s="619"/>
      <c r="M18" s="619"/>
    </row>
    <row r="40" spans="1:14" ht="18.75">
      <c r="A40" s="485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</row>
    <row r="41" spans="1:14" ht="52.5" customHeight="1">
      <c r="A41" s="485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</row>
    <row r="42" spans="1:14" ht="18.75">
      <c r="A42" s="485"/>
      <c r="B42" s="485" t="s">
        <v>423</v>
      </c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</row>
    <row r="43" spans="1:14" ht="18.75">
      <c r="A43" s="485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</row>
    <row r="44" spans="1:14" ht="18.75">
      <c r="A44" s="485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</row>
    <row r="45" spans="1:256" ht="18.75">
      <c r="A45" s="485"/>
      <c r="B45" s="485" t="s">
        <v>424</v>
      </c>
      <c r="C45" s="485"/>
      <c r="D45" s="485"/>
      <c r="E45" s="485"/>
      <c r="F45" s="485"/>
      <c r="G45" s="485"/>
      <c r="H45" s="485"/>
      <c r="I45" s="485" t="s">
        <v>425</v>
      </c>
      <c r="J45" s="485"/>
      <c r="K45" s="485"/>
      <c r="L45" s="485"/>
      <c r="M45" s="485"/>
      <c r="N45" s="48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 s="485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 s="485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 s="485"/>
      <c r="B48" s="485" t="s">
        <v>426</v>
      </c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 s="485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 s="485"/>
      <c r="B51" s="485" t="s">
        <v>427</v>
      </c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 s="485"/>
      <c r="B52" s="485" t="s">
        <v>428</v>
      </c>
      <c r="C52" s="485"/>
      <c r="D52" s="485"/>
      <c r="E52" s="485"/>
      <c r="F52" s="485"/>
      <c r="G52" s="485"/>
      <c r="H52" s="485"/>
      <c r="I52" s="485" t="s">
        <v>429</v>
      </c>
      <c r="J52" s="485"/>
      <c r="K52" s="485"/>
      <c r="L52" s="485"/>
      <c r="M52" s="485"/>
      <c r="N52" s="48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 s="485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 s="485"/>
      <c r="B54" s="485" t="s">
        <v>427</v>
      </c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 s="485"/>
      <c r="B55" s="485" t="s">
        <v>428</v>
      </c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 s="485"/>
      <c r="B56" s="485" t="s">
        <v>430</v>
      </c>
      <c r="C56" s="485"/>
      <c r="D56" s="485"/>
      <c r="E56" s="485"/>
      <c r="F56" s="485"/>
      <c r="G56" s="485"/>
      <c r="H56" s="485"/>
      <c r="I56" s="485" t="s">
        <v>431</v>
      </c>
      <c r="J56" s="485"/>
      <c r="K56" s="485"/>
      <c r="L56" s="485"/>
      <c r="M56" s="485"/>
      <c r="N56" s="485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 s="485"/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 s="485"/>
      <c r="B59" s="485" t="s">
        <v>432</v>
      </c>
      <c r="C59" s="485"/>
      <c r="D59" s="485"/>
      <c r="E59" s="485"/>
      <c r="F59" s="485"/>
      <c r="G59" s="485"/>
      <c r="H59" s="485"/>
      <c r="I59" s="485" t="s">
        <v>433</v>
      </c>
      <c r="J59" s="485"/>
      <c r="K59" s="485"/>
      <c r="L59" s="485"/>
      <c r="M59" s="485"/>
      <c r="N59" s="485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 s="485"/>
      <c r="B60" s="485" t="s">
        <v>428</v>
      </c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 s="485"/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 customHeight="1">
      <c r="A62" s="485"/>
      <c r="B62" s="486" t="s">
        <v>434</v>
      </c>
      <c r="C62" s="486"/>
      <c r="D62" s="486"/>
      <c r="E62" s="486"/>
      <c r="F62" s="487"/>
      <c r="G62" s="487"/>
      <c r="H62" s="487"/>
      <c r="I62" s="620" t="s">
        <v>435</v>
      </c>
      <c r="J62" s="620"/>
      <c r="K62" s="620"/>
      <c r="L62" s="485"/>
      <c r="M62" s="485"/>
      <c r="N62" s="485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>
      <c r="A63" s="485"/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4" ht="18.75">
      <c r="A64" s="485"/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</row>
    <row r="65" spans="1:14" ht="18.75">
      <c r="A65" s="485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</row>
    <row r="66" spans="1:14" ht="18.75">
      <c r="A66" s="485"/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</row>
    <row r="67" spans="1:14" ht="18.75">
      <c r="A67" s="485"/>
      <c r="B67" s="485"/>
      <c r="C67" s="485"/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</row>
    <row r="68" spans="1:14" ht="18.75">
      <c r="A68" s="485"/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</row>
    <row r="69" spans="1:14" ht="18.75">
      <c r="A69" s="485"/>
      <c r="B69" s="485"/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</row>
    <row r="70" spans="1:14" ht="18.75">
      <c r="A70" s="485"/>
      <c r="B70" s="485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</row>
  </sheetData>
  <sheetProtection selectLockedCells="1" selectUnlockedCells="1"/>
  <mergeCells count="2">
    <mergeCell ref="B18:M18"/>
    <mergeCell ref="I62:K62"/>
  </mergeCells>
  <printOptions/>
  <pageMargins left="0.9451388888888889" right="0.3541666666666667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1:L13"/>
  <sheetViews>
    <sheetView zoomScale="75" zoomScaleNormal="75" zoomScalePageLayoutView="0" workbookViewId="0" topLeftCell="A1">
      <selection activeCell="M11" sqref="M11"/>
    </sheetView>
  </sheetViews>
  <sheetFormatPr defaultColWidth="9.00390625" defaultRowHeight="12.75"/>
  <sheetData>
    <row r="11" spans="3:12" ht="20.25">
      <c r="C11" s="140"/>
      <c r="D11" s="140"/>
      <c r="E11" s="140"/>
      <c r="F11" s="140"/>
      <c r="G11" s="488" t="s">
        <v>436</v>
      </c>
      <c r="H11" s="140"/>
      <c r="I11" s="140"/>
      <c r="J11" s="140"/>
      <c r="K11" s="140"/>
      <c r="L11" s="140"/>
    </row>
    <row r="12" spans="3:12" ht="20.25"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3:12" ht="40.5" customHeight="1">
      <c r="C13" s="621" t="s">
        <v>437</v>
      </c>
      <c r="D13" s="621"/>
      <c r="E13" s="621"/>
      <c r="F13" s="621"/>
      <c r="G13" s="621"/>
      <c r="H13" s="621"/>
      <c r="I13" s="621"/>
      <c r="J13" s="621"/>
      <c r="K13" s="621"/>
      <c r="L13" s="621"/>
    </row>
  </sheetData>
  <sheetProtection selectLockedCells="1" selectUnlockedCells="1"/>
  <mergeCells count="1">
    <mergeCell ref="C13:L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42.25390625" style="0" customWidth="1"/>
    <col min="2" max="2" width="16.00390625" style="0" customWidth="1"/>
    <col min="3" max="3" width="16.75390625" style="0" customWidth="1"/>
    <col min="4" max="4" width="14.125" style="0" customWidth="1"/>
    <col min="5" max="5" width="12.75390625" style="0" customWidth="1"/>
  </cols>
  <sheetData>
    <row r="2" spans="1:5" ht="19.5">
      <c r="A2" s="473"/>
      <c r="B2" s="489" t="s">
        <v>438</v>
      </c>
      <c r="C2" s="473"/>
      <c r="D2" s="473"/>
      <c r="E2" s="473"/>
    </row>
    <row r="3" spans="1:5" ht="19.5">
      <c r="A3" s="473"/>
      <c r="B3" s="489" t="s">
        <v>439</v>
      </c>
      <c r="C3" s="473"/>
      <c r="D3" s="473"/>
      <c r="E3" s="473"/>
    </row>
    <row r="4" spans="1:5" ht="19.5">
      <c r="A4" s="473"/>
      <c r="B4" s="489" t="s">
        <v>440</v>
      </c>
      <c r="C4" s="17"/>
      <c r="D4" s="17"/>
      <c r="E4" s="17"/>
    </row>
    <row r="5" spans="1:5" ht="19.5">
      <c r="A5" s="473"/>
      <c r="B5" s="489" t="s">
        <v>441</v>
      </c>
      <c r="C5" s="17"/>
      <c r="D5" s="17"/>
      <c r="E5" s="17"/>
    </row>
    <row r="6" spans="1:5" ht="19.5">
      <c r="A6" s="473"/>
      <c r="B6" s="489" t="s">
        <v>442</v>
      </c>
      <c r="C6" s="17"/>
      <c r="D6" s="17"/>
      <c r="E6" s="17"/>
    </row>
    <row r="7" spans="1:5" ht="18.75">
      <c r="A7" s="490"/>
      <c r="B7" s="485"/>
      <c r="C7" s="485"/>
      <c r="D7" s="485"/>
      <c r="E7" s="485" t="s">
        <v>443</v>
      </c>
    </row>
    <row r="8" spans="1:5" ht="28.5" customHeight="1">
      <c r="A8" s="622" t="s">
        <v>399</v>
      </c>
      <c r="B8" s="622" t="s">
        <v>444</v>
      </c>
      <c r="C8" s="622" t="s">
        <v>445</v>
      </c>
      <c r="D8" s="623" t="s">
        <v>446</v>
      </c>
      <c r="E8" s="623"/>
    </row>
    <row r="9" spans="1:5" ht="54.75" customHeight="1">
      <c r="A9" s="622"/>
      <c r="B9" s="622"/>
      <c r="C9" s="622"/>
      <c r="D9" s="491" t="s">
        <v>447</v>
      </c>
      <c r="E9" s="491" t="s">
        <v>401</v>
      </c>
    </row>
    <row r="10" spans="1:5" ht="61.5" customHeight="1">
      <c r="A10" s="492" t="str">
        <f>'Сводная по книжке 2022'!B14</f>
        <v>Будівництво та реконструкція об'єктів соціально-культурного призначення</v>
      </c>
      <c r="B10" s="493">
        <f>'[1]порівняння 19 з 20'!$C11</f>
        <v>44543.35</v>
      </c>
      <c r="C10" s="494">
        <f>'Сводная по книжке 2022'!S14</f>
        <v>0</v>
      </c>
      <c r="D10" s="495">
        <f aca="true" t="shared" si="0" ref="D10:D19">C10-B10</f>
        <v>-44543.35</v>
      </c>
      <c r="E10" s="495">
        <f>C10/B10*100</f>
        <v>0</v>
      </c>
    </row>
    <row r="11" spans="1:5" ht="27" customHeight="1">
      <c r="A11" s="492" t="str">
        <f>'Сводная по книжке 2022'!B15</f>
        <v>Охорона здоров’я</v>
      </c>
      <c r="B11" s="493">
        <f>'[1]порівняння 19 з 20'!$C12</f>
        <v>677.28</v>
      </c>
      <c r="C11" s="494">
        <f>'Сводная по книжке 2022'!S15</f>
        <v>0</v>
      </c>
      <c r="D11" s="495">
        <f t="shared" si="0"/>
        <v>-677.28</v>
      </c>
      <c r="E11" s="495">
        <f>C11/B11*100</f>
        <v>0</v>
      </c>
    </row>
    <row r="12" spans="1:5" ht="30" customHeight="1">
      <c r="A12" s="492" t="str">
        <f>'Сводная по книжке 2022'!B16</f>
        <v>Освіта</v>
      </c>
      <c r="B12" s="493">
        <f>'[1]порівняння 19 з 20'!$C13</f>
        <v>14857.503</v>
      </c>
      <c r="C12" s="494">
        <f>'Сводная по книжке 2022'!S16</f>
        <v>0</v>
      </c>
      <c r="D12" s="495">
        <f t="shared" si="0"/>
        <v>-14857.503</v>
      </c>
      <c r="E12" s="495">
        <f>C12/B12*100</f>
        <v>0</v>
      </c>
    </row>
    <row r="13" spans="1:5" ht="27.75" customHeight="1">
      <c r="A13" s="492" t="str">
        <f>'Сводная по книжке 2022'!B17</f>
        <v> Культура </v>
      </c>
      <c r="B13" s="493">
        <f>'[1]порівняння 19 з 20'!$C14</f>
        <v>1814.8591900000001</v>
      </c>
      <c r="C13" s="494">
        <f>'Сводная по книжке 2022'!S17</f>
        <v>0</v>
      </c>
      <c r="D13" s="495">
        <f t="shared" si="0"/>
        <v>-1814.8591900000001</v>
      </c>
      <c r="E13" s="495">
        <f>C13/B13*100</f>
        <v>0</v>
      </c>
    </row>
    <row r="14" spans="1:5" ht="28.5" customHeight="1">
      <c r="A14" s="492" t="str">
        <f>'Сводная по книжке 2022'!B18</f>
        <v>Підтримка дітей, сімї та молоді</v>
      </c>
      <c r="B14" s="493">
        <f>'[1]порівняння 19 з 20'!$C15</f>
        <v>2358</v>
      </c>
      <c r="C14" s="494">
        <f>'Сводная по книжке 2022'!S18</f>
        <v>0</v>
      </c>
      <c r="D14" s="495">
        <f t="shared" si="0"/>
        <v>-2358</v>
      </c>
      <c r="E14" s="495">
        <f>C14/B14*100</f>
        <v>0</v>
      </c>
    </row>
    <row r="15" spans="1:5" ht="28.5" customHeight="1">
      <c r="A15" s="492" t="str">
        <f>'Сводная по книжке 2022'!B19</f>
        <v>Доступні та якісні публічні послуги</v>
      </c>
      <c r="B15" s="493">
        <f>'[1]порівняння 19 з 20'!$C16</f>
        <v>0</v>
      </c>
      <c r="C15" s="494">
        <f>'Сводная по книжке 2022'!S19</f>
        <v>0</v>
      </c>
      <c r="D15" s="495">
        <f t="shared" si="0"/>
        <v>0</v>
      </c>
      <c r="E15" s="495">
        <v>0</v>
      </c>
    </row>
    <row r="16" spans="1:5" ht="27" customHeight="1">
      <c r="A16" s="492" t="str">
        <f>'Сводная по книжке 2022'!B20</f>
        <v>Ремонт житлового фонду</v>
      </c>
      <c r="B16" s="493">
        <f>'[1]порівняння 19 з 20'!$C17</f>
        <v>4122.799999999999</v>
      </c>
      <c r="C16" s="494">
        <f>'Сводная по книжке 2022'!S20</f>
        <v>0</v>
      </c>
      <c r="D16" s="495">
        <f t="shared" si="0"/>
        <v>-4122.799999999999</v>
      </c>
      <c r="E16" s="495">
        <f>C16/B16*100</f>
        <v>0</v>
      </c>
    </row>
    <row r="17" spans="1:5" ht="18.75">
      <c r="A17" s="492" t="str">
        <f>'Сводная по книжке 2022'!B21</f>
        <v>Благоустрій району</v>
      </c>
      <c r="B17" s="493">
        <f>'[1]порівняння 19 з 20'!$C18</f>
        <v>60714.83387</v>
      </c>
      <c r="C17" s="494">
        <f>'Сводная по книжке 2022'!S21</f>
        <v>0</v>
      </c>
      <c r="D17" s="495">
        <f t="shared" si="0"/>
        <v>-60714.83387</v>
      </c>
      <c r="E17" s="495">
        <f>C17/B17*100</f>
        <v>0</v>
      </c>
    </row>
    <row r="18" spans="1:5" ht="45.75" customHeight="1">
      <c r="A18" s="492" t="str">
        <f>'Сводная по книжке 2022'!B22</f>
        <v>Охорона навколишнього природного середовища</v>
      </c>
      <c r="B18" s="493">
        <f>'[1]порівняння 19 з 20'!$C19</f>
        <v>17245.32</v>
      </c>
      <c r="C18" s="494">
        <f>'Сводная по книжке 2022'!S22</f>
        <v>0</v>
      </c>
      <c r="D18" s="495">
        <f t="shared" si="0"/>
        <v>-17245.32</v>
      </c>
      <c r="E18" s="495">
        <f>C18/B18*100</f>
        <v>0</v>
      </c>
    </row>
    <row r="19" spans="1:5" ht="44.25" customHeight="1">
      <c r="A19" s="496" t="s">
        <v>419</v>
      </c>
      <c r="B19" s="497">
        <f>SUM(B10:B18)</f>
        <v>146333.94606000002</v>
      </c>
      <c r="C19" s="497">
        <f>SUM(C10:C18)</f>
        <v>0</v>
      </c>
      <c r="D19" s="495">
        <f t="shared" si="0"/>
        <v>-146333.94606000002</v>
      </c>
      <c r="E19" s="495">
        <f>C19/B19*100</f>
        <v>0</v>
      </c>
    </row>
    <row r="21" ht="12.75">
      <c r="B21" s="498"/>
    </row>
    <row r="22" ht="12.75">
      <c r="B22" s="498"/>
    </row>
  </sheetData>
  <sheetProtection selectLockedCells="1" selectUnlockedCells="1"/>
  <mergeCells count="4">
    <mergeCell ref="A8:A9"/>
    <mergeCell ref="B8:B9"/>
    <mergeCell ref="C8:C9"/>
    <mergeCell ref="D8:E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9"/>
  <sheetViews>
    <sheetView view="pageBreakPreview" zoomScaleSheetLayoutView="100" zoomScalePageLayoutView="0" workbookViewId="0" topLeftCell="A4">
      <selection activeCell="I10" sqref="I10"/>
    </sheetView>
  </sheetViews>
  <sheetFormatPr defaultColWidth="9.00390625" defaultRowHeight="12.75"/>
  <cols>
    <col min="1" max="1" width="42.25390625" style="0" customWidth="1"/>
    <col min="2" max="2" width="16.00390625" style="0" customWidth="1"/>
    <col min="3" max="3" width="15.125" style="0" customWidth="1"/>
    <col min="4" max="4" width="16.00390625" style="0" customWidth="1"/>
    <col min="5" max="5" width="12.75390625" style="0" customWidth="1"/>
  </cols>
  <sheetData>
    <row r="2" spans="1:5" ht="19.5">
      <c r="A2" s="473"/>
      <c r="B2" s="489" t="s">
        <v>448</v>
      </c>
      <c r="C2" s="473"/>
      <c r="D2" s="473"/>
      <c r="E2" s="473"/>
    </row>
    <row r="3" spans="1:5" ht="19.5">
      <c r="A3" s="473"/>
      <c r="B3" s="489" t="s">
        <v>439</v>
      </c>
      <c r="C3" s="473"/>
      <c r="D3" s="473"/>
      <c r="E3" s="473"/>
    </row>
    <row r="4" spans="1:5" ht="19.5">
      <c r="A4" s="473"/>
      <c r="B4" s="489" t="s">
        <v>440</v>
      </c>
      <c r="C4" s="17"/>
      <c r="D4" s="17"/>
      <c r="E4" s="17"/>
    </row>
    <row r="5" spans="1:5" ht="19.5">
      <c r="A5" s="473"/>
      <c r="B5" s="489" t="s">
        <v>441</v>
      </c>
      <c r="C5" s="17"/>
      <c r="D5" s="17"/>
      <c r="E5" s="17"/>
    </row>
    <row r="6" spans="1:5" ht="19.5">
      <c r="A6" s="473"/>
      <c r="B6" s="489" t="s">
        <v>449</v>
      </c>
      <c r="C6" s="17"/>
      <c r="D6" s="17"/>
      <c r="E6" s="17"/>
    </row>
    <row r="7" spans="1:5" ht="18.75">
      <c r="A7" s="490"/>
      <c r="B7" s="485"/>
      <c r="C7" s="485"/>
      <c r="D7" s="485"/>
      <c r="E7" s="485" t="s">
        <v>443</v>
      </c>
    </row>
    <row r="8" spans="1:5" ht="28.5" customHeight="1">
      <c r="A8" s="622" t="s">
        <v>399</v>
      </c>
      <c r="B8" s="622" t="s">
        <v>450</v>
      </c>
      <c r="C8" s="622" t="s">
        <v>451</v>
      </c>
      <c r="D8" s="623" t="s">
        <v>446</v>
      </c>
      <c r="E8" s="623"/>
    </row>
    <row r="9" spans="1:5" ht="54.75" customHeight="1">
      <c r="A9" s="622"/>
      <c r="B9" s="622"/>
      <c r="C9" s="622"/>
      <c r="D9" s="491" t="s">
        <v>447</v>
      </c>
      <c r="E9" s="491" t="s">
        <v>401</v>
      </c>
    </row>
    <row r="10" spans="1:5" ht="61.5" customHeight="1">
      <c r="A10" s="492" t="str">
        <f>'Сводная по книжке 2022'!B14</f>
        <v>Будівництво та реконструкція об'єктів соціально-культурного призначення</v>
      </c>
      <c r="B10" s="499">
        <f>'Сводная по книжке 2022'!R14</f>
        <v>134831.8</v>
      </c>
      <c r="C10" s="499">
        <f>'Сводная по книжке 2022'!S14</f>
        <v>0</v>
      </c>
      <c r="D10" s="500">
        <f aca="true" t="shared" si="0" ref="D10:D19">C10-B10</f>
        <v>-134831.8</v>
      </c>
      <c r="E10" s="500">
        <f aca="true" t="shared" si="1" ref="E10:E19">C10/B10*100</f>
        <v>0</v>
      </c>
    </row>
    <row r="11" spans="1:5" ht="27" customHeight="1">
      <c r="A11" s="492" t="str">
        <f>'Сводная по книжке 2022'!B15</f>
        <v>Охорона здоров’я</v>
      </c>
      <c r="B11" s="499">
        <f>'Сводная по книжке 2022'!R15</f>
        <v>81626.5</v>
      </c>
      <c r="C11" s="499">
        <f>'Сводная по книжке 2022'!S15</f>
        <v>0</v>
      </c>
      <c r="D11" s="500">
        <f t="shared" si="0"/>
        <v>-81626.5</v>
      </c>
      <c r="E11" s="500">
        <f t="shared" si="1"/>
        <v>0</v>
      </c>
    </row>
    <row r="12" spans="1:5" ht="30" customHeight="1">
      <c r="A12" s="492" t="str">
        <f>'Сводная по книжке 2022'!B16</f>
        <v>Освіта</v>
      </c>
      <c r="B12" s="499">
        <f>'Сводная по книжке 2022'!R16</f>
        <v>16113.610999999999</v>
      </c>
      <c r="C12" s="499">
        <f>'Сводная по книжке 2022'!S16</f>
        <v>0</v>
      </c>
      <c r="D12" s="500">
        <f t="shared" si="0"/>
        <v>-16113.610999999999</v>
      </c>
      <c r="E12" s="500">
        <f t="shared" si="1"/>
        <v>0</v>
      </c>
    </row>
    <row r="13" spans="1:5" ht="27.75" customHeight="1">
      <c r="A13" s="492" t="str">
        <f>'Сводная по книжке 2022'!B17</f>
        <v> Культура </v>
      </c>
      <c r="B13" s="499">
        <f>'Сводная по книжке 2022'!R17</f>
        <v>8299.999999999998</v>
      </c>
      <c r="C13" s="499">
        <f>'Сводная по книжке 2022'!S17</f>
        <v>0</v>
      </c>
      <c r="D13" s="500">
        <f t="shared" si="0"/>
        <v>-8299.999999999998</v>
      </c>
      <c r="E13" s="500">
        <f t="shared" si="1"/>
        <v>0</v>
      </c>
    </row>
    <row r="14" spans="1:5" ht="28.5" customHeight="1">
      <c r="A14" s="492" t="str">
        <f>'Сводная по книжке 2022'!B18</f>
        <v>Підтримка дітей, сімї та молоді</v>
      </c>
      <c r="B14" s="499">
        <f>'Сводная по книжке 2022'!R18</f>
        <v>1010</v>
      </c>
      <c r="C14" s="499">
        <f>'Сводная по книжке 2022'!S18</f>
        <v>0</v>
      </c>
      <c r="D14" s="500">
        <f t="shared" si="0"/>
        <v>-1010</v>
      </c>
      <c r="E14" s="500">
        <f t="shared" si="1"/>
        <v>0</v>
      </c>
    </row>
    <row r="15" spans="1:5" ht="27" customHeight="1">
      <c r="A15" s="492" t="str">
        <f>'Сводная по книжке 2022'!B19</f>
        <v>Доступні та якісні публічні послуги</v>
      </c>
      <c r="B15" s="499">
        <f>'Сводная по книжке 2022'!R19</f>
        <v>234.64</v>
      </c>
      <c r="C15" s="499">
        <f>'Сводная по книжке 2022'!S19</f>
        <v>0</v>
      </c>
      <c r="D15" s="500">
        <f t="shared" si="0"/>
        <v>-234.64</v>
      </c>
      <c r="E15" s="500">
        <f t="shared" si="1"/>
        <v>0</v>
      </c>
    </row>
    <row r="16" spans="1:5" ht="28.5" customHeight="1">
      <c r="A16" s="492" t="str">
        <f>'Сводная по книжке 2022'!B20</f>
        <v>Ремонт житлового фонду</v>
      </c>
      <c r="B16" s="499">
        <f>'Сводная по книжке 2022'!R20</f>
        <v>1494.2</v>
      </c>
      <c r="C16" s="499">
        <f>'Сводная по книжке 2022'!S20</f>
        <v>0</v>
      </c>
      <c r="D16" s="500">
        <f t="shared" si="0"/>
        <v>-1494.2</v>
      </c>
      <c r="E16" s="500">
        <f t="shared" si="1"/>
        <v>0</v>
      </c>
    </row>
    <row r="17" spans="1:5" ht="19.5">
      <c r="A17" s="492" t="str">
        <f>'Сводная по книжке 2022'!B21</f>
        <v>Благоустрій району</v>
      </c>
      <c r="B17" s="499">
        <f>'Сводная по книжке 2022'!R21</f>
        <v>29467.95</v>
      </c>
      <c r="C17" s="499">
        <f>'Сводная по книжке 2022'!S21</f>
        <v>0</v>
      </c>
      <c r="D17" s="500">
        <f t="shared" si="0"/>
        <v>-29467.95</v>
      </c>
      <c r="E17" s="500">
        <f t="shared" si="1"/>
        <v>0</v>
      </c>
    </row>
    <row r="18" spans="1:5" ht="45.75" customHeight="1">
      <c r="A18" s="492" t="str">
        <f>'Сводная по книжке 2022'!B22</f>
        <v>Охорона навколишнього природного середовища</v>
      </c>
      <c r="B18" s="499">
        <f>'Сводная по книжке 2022'!R22</f>
        <v>30821.4</v>
      </c>
      <c r="C18" s="499">
        <f>'Сводная по книжке 2022'!S22</f>
        <v>0</v>
      </c>
      <c r="D18" s="500">
        <f t="shared" si="0"/>
        <v>-30821.4</v>
      </c>
      <c r="E18" s="500">
        <f t="shared" si="1"/>
        <v>0</v>
      </c>
    </row>
    <row r="19" spans="1:5" ht="44.25" customHeight="1">
      <c r="A19" s="496" t="s">
        <v>419</v>
      </c>
      <c r="B19" s="501">
        <f>SUM(B10:B18)</f>
        <v>303900.101</v>
      </c>
      <c r="C19" s="501">
        <f>SUM(C10:C18)</f>
        <v>0</v>
      </c>
      <c r="D19" s="500">
        <f t="shared" si="0"/>
        <v>-303900.101</v>
      </c>
      <c r="E19" s="500">
        <f t="shared" si="1"/>
        <v>0</v>
      </c>
    </row>
  </sheetData>
  <sheetProtection selectLockedCells="1" selectUnlockedCells="1"/>
  <mergeCells count="4">
    <mergeCell ref="A8:A9"/>
    <mergeCell ref="B8:B9"/>
    <mergeCell ref="C8:C9"/>
    <mergeCell ref="D8:E8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8"/>
  <sheetViews>
    <sheetView view="pageBreakPreview" zoomScaleSheetLayoutView="100" zoomScalePageLayoutView="0" workbookViewId="0" topLeftCell="A58">
      <selection activeCell="H110" sqref="H110"/>
    </sheetView>
  </sheetViews>
  <sheetFormatPr defaultColWidth="9.00390625" defaultRowHeight="12.75" outlineLevelRow="2"/>
  <cols>
    <col min="1" max="1" width="24.875" style="0" customWidth="1"/>
    <col min="2" max="2" width="5.25390625" style="0" customWidth="1"/>
    <col min="3" max="3" width="7.00390625" style="0" customWidth="1"/>
    <col min="4" max="4" width="7.625" style="0" customWidth="1"/>
    <col min="7" max="7" width="5.25390625" style="0" customWidth="1"/>
    <col min="8" max="8" width="8.00390625" style="0" customWidth="1"/>
    <col min="9" max="9" width="7.00390625" style="0" customWidth="1"/>
    <col min="12" max="12" width="5.25390625" style="0" customWidth="1"/>
    <col min="14" max="15" width="8.00390625" style="0" customWidth="1"/>
    <col min="16" max="16" width="7.875" style="0" customWidth="1"/>
    <col min="17" max="17" width="24.875" style="0" customWidth="1"/>
  </cols>
  <sheetData>
    <row r="2" ht="12.75" outlineLevel="1">
      <c r="A2" t="s">
        <v>452</v>
      </c>
    </row>
    <row r="3" spans="2:15" ht="12.75" outlineLevel="1">
      <c r="B3" s="624" t="s">
        <v>453</v>
      </c>
      <c r="C3" s="624"/>
      <c r="D3" s="624"/>
      <c r="E3" s="624"/>
      <c r="F3" s="502"/>
      <c r="G3" s="624" t="s">
        <v>454</v>
      </c>
      <c r="H3" s="624"/>
      <c r="I3" s="624"/>
      <c r="J3" s="624"/>
      <c r="K3" s="502"/>
      <c r="L3" s="624" t="s">
        <v>17</v>
      </c>
      <c r="M3" s="624"/>
      <c r="N3" s="624"/>
      <c r="O3" s="624"/>
    </row>
    <row r="4" spans="1:17" ht="12.75" outlineLevel="1">
      <c r="A4" s="503"/>
      <c r="B4" s="504" t="s">
        <v>455</v>
      </c>
      <c r="C4" s="505" t="s">
        <v>456</v>
      </c>
      <c r="D4" s="505" t="s">
        <v>408</v>
      </c>
      <c r="E4" s="506" t="s">
        <v>409</v>
      </c>
      <c r="F4" s="507" t="s">
        <v>401</v>
      </c>
      <c r="G4" s="504" t="s">
        <v>455</v>
      </c>
      <c r="H4" s="505" t="s">
        <v>456</v>
      </c>
      <c r="I4" s="505" t="s">
        <v>408</v>
      </c>
      <c r="J4" s="506" t="s">
        <v>409</v>
      </c>
      <c r="K4" s="507" t="s">
        <v>401</v>
      </c>
      <c r="L4" s="508" t="s">
        <v>455</v>
      </c>
      <c r="M4" s="505" t="s">
        <v>456</v>
      </c>
      <c r="N4" s="505" t="s">
        <v>408</v>
      </c>
      <c r="O4" s="505" t="s">
        <v>409</v>
      </c>
      <c r="P4" s="506" t="s">
        <v>401</v>
      </c>
      <c r="Q4" s="509"/>
    </row>
    <row r="5" spans="1:17" ht="12.75" outlineLevel="1">
      <c r="A5" s="510" t="s">
        <v>457</v>
      </c>
      <c r="B5" s="511">
        <v>56</v>
      </c>
      <c r="C5" s="512">
        <v>2833</v>
      </c>
      <c r="D5" s="513">
        <f aca="true" t="shared" si="0" ref="D5:D14">D66</f>
        <v>443.7</v>
      </c>
      <c r="E5" s="514">
        <v>600.7</v>
      </c>
      <c r="F5" s="515">
        <f>E5/D5%</f>
        <v>135.38426864998874</v>
      </c>
      <c r="G5" s="516">
        <v>73</v>
      </c>
      <c r="H5" s="517">
        <v>7384.98</v>
      </c>
      <c r="I5" s="518">
        <f aca="true" t="shared" si="1" ref="I5:I14">I66</f>
        <v>0</v>
      </c>
      <c r="J5" s="519"/>
      <c r="K5" s="520" t="e">
        <f aca="true" t="shared" si="2" ref="K5:K15">J5/I5%</f>
        <v>#DIV/0!</v>
      </c>
      <c r="L5" s="521">
        <f aca="true" t="shared" si="3" ref="L5:L14">B5+G5</f>
        <v>129</v>
      </c>
      <c r="M5" s="517">
        <f aca="true" t="shared" si="4" ref="M5:M14">C5+H5</f>
        <v>10217.98</v>
      </c>
      <c r="N5" s="513">
        <f aca="true" t="shared" si="5" ref="N5:N14">D5+I5</f>
        <v>443.7</v>
      </c>
      <c r="O5" s="519">
        <f aca="true" t="shared" si="6" ref="O5:O14">E5+J5</f>
        <v>600.7</v>
      </c>
      <c r="P5" s="522">
        <f>O5/N5%</f>
        <v>135.38426864998874</v>
      </c>
      <c r="Q5" s="523" t="str">
        <f aca="true" t="shared" si="7" ref="Q5:Q15">A5</f>
        <v>Ремонт покрівлі</v>
      </c>
    </row>
    <row r="6" spans="1:17" ht="12.75" outlineLevel="1">
      <c r="A6" s="524" t="s">
        <v>458</v>
      </c>
      <c r="B6" s="525">
        <v>8</v>
      </c>
      <c r="C6" s="526">
        <v>116.2</v>
      </c>
      <c r="D6" s="513">
        <f t="shared" si="0"/>
        <v>48</v>
      </c>
      <c r="E6" s="527">
        <v>35.9</v>
      </c>
      <c r="F6" s="528">
        <f>E6/D6%</f>
        <v>74.79166666666667</v>
      </c>
      <c r="G6" s="529"/>
      <c r="H6" s="478"/>
      <c r="I6" s="518">
        <f t="shared" si="1"/>
        <v>0</v>
      </c>
      <c r="J6" s="530"/>
      <c r="K6" s="531" t="e">
        <f t="shared" si="2"/>
        <v>#DIV/0!</v>
      </c>
      <c r="L6" s="521">
        <f t="shared" si="3"/>
        <v>8</v>
      </c>
      <c r="M6" s="517">
        <f t="shared" si="4"/>
        <v>116.2</v>
      </c>
      <c r="N6" s="513">
        <f t="shared" si="5"/>
        <v>48</v>
      </c>
      <c r="O6" s="530">
        <f t="shared" si="6"/>
        <v>35.9</v>
      </c>
      <c r="P6" s="532">
        <f>O6/N6%</f>
        <v>74.79166666666667</v>
      </c>
      <c r="Q6" s="533" t="str">
        <f t="shared" si="7"/>
        <v>Ремонтфасадів</v>
      </c>
    </row>
    <row r="7" spans="1:17" ht="12.75" outlineLevel="1">
      <c r="A7" s="524" t="s">
        <v>459</v>
      </c>
      <c r="B7" s="525">
        <v>10</v>
      </c>
      <c r="C7" s="526">
        <v>1083</v>
      </c>
      <c r="D7" s="513">
        <f t="shared" si="0"/>
        <v>242</v>
      </c>
      <c r="E7" s="527">
        <v>124.7</v>
      </c>
      <c r="F7" s="528">
        <f>E7/D7%</f>
        <v>51.528925619834716</v>
      </c>
      <c r="G7" s="529">
        <v>4</v>
      </c>
      <c r="H7" s="478">
        <v>4</v>
      </c>
      <c r="I7" s="518">
        <f t="shared" si="1"/>
        <v>0</v>
      </c>
      <c r="J7" s="530"/>
      <c r="K7" s="531" t="e">
        <f t="shared" si="2"/>
        <v>#DIV/0!</v>
      </c>
      <c r="L7" s="521">
        <f t="shared" si="3"/>
        <v>14</v>
      </c>
      <c r="M7" s="517">
        <f t="shared" si="4"/>
        <v>1087</v>
      </c>
      <c r="N7" s="513">
        <f t="shared" si="5"/>
        <v>242</v>
      </c>
      <c r="O7" s="530">
        <f t="shared" si="6"/>
        <v>124.7</v>
      </c>
      <c r="P7" s="532">
        <f>O7/N7%</f>
        <v>51.528925619834716</v>
      </c>
      <c r="Q7" s="533" t="str">
        <f t="shared" si="7"/>
        <v>Ремонт підїздів</v>
      </c>
    </row>
    <row r="8" spans="1:17" ht="12.75" outlineLevel="1">
      <c r="A8" s="524" t="s">
        <v>234</v>
      </c>
      <c r="B8" s="525">
        <v>9</v>
      </c>
      <c r="C8" s="526">
        <v>880.2</v>
      </c>
      <c r="D8" s="513">
        <f t="shared" si="0"/>
        <v>157.5</v>
      </c>
      <c r="E8" s="527">
        <v>187.4</v>
      </c>
      <c r="F8" s="528">
        <f>E8/D8%</f>
        <v>118.98412698412699</v>
      </c>
      <c r="G8" s="529">
        <v>12</v>
      </c>
      <c r="H8" s="478">
        <v>1039.06</v>
      </c>
      <c r="I8" s="518">
        <f t="shared" si="1"/>
        <v>0</v>
      </c>
      <c r="J8" s="530"/>
      <c r="K8" s="531" t="e">
        <f t="shared" si="2"/>
        <v>#DIV/0!</v>
      </c>
      <c r="L8" s="521">
        <f t="shared" si="3"/>
        <v>21</v>
      </c>
      <c r="M8" s="517">
        <f t="shared" si="4"/>
        <v>1919.26</v>
      </c>
      <c r="N8" s="513">
        <f t="shared" si="5"/>
        <v>157.5</v>
      </c>
      <c r="O8" s="530">
        <f t="shared" si="6"/>
        <v>187.4</v>
      </c>
      <c r="P8" s="532">
        <f>O8/N8%</f>
        <v>118.98412698412699</v>
      </c>
      <c r="Q8" s="533" t="str">
        <f t="shared" si="7"/>
        <v>Ремонт міжпанельних швів</v>
      </c>
    </row>
    <row r="9" spans="1:17" ht="12.75" outlineLevel="1">
      <c r="A9" s="524" t="s">
        <v>460</v>
      </c>
      <c r="B9" s="525"/>
      <c r="C9" s="526"/>
      <c r="D9" s="513">
        <f t="shared" si="0"/>
        <v>18.9</v>
      </c>
      <c r="E9" s="527"/>
      <c r="F9" s="528">
        <f>E9/D9%</f>
        <v>0</v>
      </c>
      <c r="G9" s="529"/>
      <c r="H9" s="478"/>
      <c r="I9" s="518">
        <f t="shared" si="1"/>
        <v>0</v>
      </c>
      <c r="J9" s="530"/>
      <c r="K9" s="531" t="e">
        <f t="shared" si="2"/>
        <v>#DIV/0!</v>
      </c>
      <c r="L9" s="521">
        <f t="shared" si="3"/>
        <v>0</v>
      </c>
      <c r="M9" s="517">
        <f t="shared" si="4"/>
        <v>0</v>
      </c>
      <c r="N9" s="513">
        <f t="shared" si="5"/>
        <v>18.9</v>
      </c>
      <c r="O9" s="530">
        <f t="shared" si="6"/>
        <v>0</v>
      </c>
      <c r="P9" s="532">
        <f>O9/N9%</f>
        <v>0</v>
      </c>
      <c r="Q9" s="533" t="str">
        <f t="shared" si="7"/>
        <v>Ремонт дверей</v>
      </c>
    </row>
    <row r="10" spans="1:17" ht="12.75" outlineLevel="1">
      <c r="A10" s="524" t="s">
        <v>461</v>
      </c>
      <c r="B10" s="525">
        <v>20</v>
      </c>
      <c r="C10" s="526"/>
      <c r="D10" s="513">
        <f t="shared" si="0"/>
        <v>5</v>
      </c>
      <c r="E10" s="527">
        <v>3.7</v>
      </c>
      <c r="F10" s="528"/>
      <c r="G10" s="534"/>
      <c r="H10" s="478"/>
      <c r="I10" s="518">
        <f t="shared" si="1"/>
        <v>0</v>
      </c>
      <c r="J10" s="530"/>
      <c r="K10" s="531" t="e">
        <f t="shared" si="2"/>
        <v>#DIV/0!</v>
      </c>
      <c r="L10" s="521">
        <f t="shared" si="3"/>
        <v>20</v>
      </c>
      <c r="M10" s="517">
        <f t="shared" si="4"/>
        <v>0</v>
      </c>
      <c r="N10" s="513">
        <f t="shared" si="5"/>
        <v>5</v>
      </c>
      <c r="O10" s="530">
        <f t="shared" si="6"/>
        <v>3.7</v>
      </c>
      <c r="P10" s="532">
        <v>100</v>
      </c>
      <c r="Q10" s="533" t="str">
        <f t="shared" si="7"/>
        <v>Ремонт вікон</v>
      </c>
    </row>
    <row r="11" spans="1:17" ht="12.75" outlineLevel="1">
      <c r="A11" s="524" t="s">
        <v>238</v>
      </c>
      <c r="B11" s="525">
        <v>24</v>
      </c>
      <c r="C11" s="526"/>
      <c r="D11" s="513">
        <f t="shared" si="0"/>
        <v>79.8</v>
      </c>
      <c r="E11" s="527">
        <v>54.9</v>
      </c>
      <c r="F11" s="528">
        <f>E11/D11%</f>
        <v>68.796992481203</v>
      </c>
      <c r="G11" s="534">
        <v>39</v>
      </c>
      <c r="H11" s="478">
        <v>82.21</v>
      </c>
      <c r="I11" s="518">
        <f t="shared" si="1"/>
        <v>0</v>
      </c>
      <c r="J11" s="530"/>
      <c r="K11" s="531" t="e">
        <f t="shared" si="2"/>
        <v>#DIV/0!</v>
      </c>
      <c r="L11" s="521">
        <f t="shared" si="3"/>
        <v>63</v>
      </c>
      <c r="M11" s="517">
        <f t="shared" si="4"/>
        <v>82.21</v>
      </c>
      <c r="N11" s="513">
        <f t="shared" si="5"/>
        <v>79.8</v>
      </c>
      <c r="O11" s="530">
        <f t="shared" si="6"/>
        <v>54.9</v>
      </c>
      <c r="P11" s="532">
        <f>O11/N11%</f>
        <v>68.796992481203</v>
      </c>
      <c r="Q11" s="533" t="str">
        <f t="shared" si="7"/>
        <v>Омолодження дерев</v>
      </c>
    </row>
    <row r="12" spans="1:17" ht="12.75" outlineLevel="1">
      <c r="A12" s="524" t="s">
        <v>462</v>
      </c>
      <c r="B12" s="525">
        <v>32</v>
      </c>
      <c r="C12" s="526">
        <v>866.5</v>
      </c>
      <c r="D12" s="513">
        <f t="shared" si="0"/>
        <v>469.3</v>
      </c>
      <c r="E12" s="527">
        <v>549.5</v>
      </c>
      <c r="F12" s="528">
        <f>E12/D12%</f>
        <v>117.0892819092265</v>
      </c>
      <c r="G12" s="534">
        <v>360</v>
      </c>
      <c r="H12" s="478">
        <v>1712.55</v>
      </c>
      <c r="I12" s="518">
        <f t="shared" si="1"/>
        <v>0</v>
      </c>
      <c r="J12" s="530"/>
      <c r="K12" s="531" t="e">
        <f t="shared" si="2"/>
        <v>#DIV/0!</v>
      </c>
      <c r="L12" s="521">
        <f t="shared" si="3"/>
        <v>392</v>
      </c>
      <c r="M12" s="517">
        <f t="shared" si="4"/>
        <v>2579.05</v>
      </c>
      <c r="N12" s="513">
        <f t="shared" si="5"/>
        <v>469.3</v>
      </c>
      <c r="O12" s="530">
        <f t="shared" si="6"/>
        <v>549.5</v>
      </c>
      <c r="P12" s="532">
        <f>O12/N12%</f>
        <v>117.0892819092265</v>
      </c>
      <c r="Q12" s="533" t="str">
        <f t="shared" si="7"/>
        <v>Заміна інж. Мереж (м)</v>
      </c>
    </row>
    <row r="13" spans="1:17" ht="12.75" outlineLevel="1">
      <c r="A13" s="524" t="s">
        <v>463</v>
      </c>
      <c r="B13" s="526">
        <v>10</v>
      </c>
      <c r="C13" s="526"/>
      <c r="D13" s="513">
        <f t="shared" si="0"/>
        <v>8</v>
      </c>
      <c r="E13" s="527">
        <v>6.1</v>
      </c>
      <c r="F13" s="528">
        <f>E13/D13%</f>
        <v>76.25</v>
      </c>
      <c r="G13" s="534"/>
      <c r="H13" s="478"/>
      <c r="I13" s="518">
        <f t="shared" si="1"/>
        <v>0</v>
      </c>
      <c r="J13" s="530"/>
      <c r="K13" s="531" t="e">
        <f t="shared" si="2"/>
        <v>#DIV/0!</v>
      </c>
      <c r="L13" s="521">
        <f t="shared" si="3"/>
        <v>10</v>
      </c>
      <c r="M13" s="517">
        <f t="shared" si="4"/>
        <v>0</v>
      </c>
      <c r="N13" s="513">
        <f t="shared" si="5"/>
        <v>8</v>
      </c>
      <c r="O13" s="530">
        <f t="shared" si="6"/>
        <v>6.1</v>
      </c>
      <c r="P13" s="532">
        <f>O13/N13%</f>
        <v>76.25</v>
      </c>
      <c r="Q13" s="533" t="str">
        <f t="shared" si="7"/>
        <v>Ремонт майданчиків</v>
      </c>
    </row>
    <row r="14" spans="1:17" ht="12.75" outlineLevel="1">
      <c r="A14" s="535" t="s">
        <v>464</v>
      </c>
      <c r="B14" s="536">
        <v>65</v>
      </c>
      <c r="C14" s="536"/>
      <c r="D14" s="513">
        <f t="shared" si="0"/>
        <v>70</v>
      </c>
      <c r="E14" s="537">
        <v>84.3</v>
      </c>
      <c r="F14" s="538">
        <f>B14/D14%</f>
        <v>92.85714285714286</v>
      </c>
      <c r="G14" s="539"/>
      <c r="H14" s="540"/>
      <c r="I14" s="518">
        <f t="shared" si="1"/>
        <v>0</v>
      </c>
      <c r="J14" s="541"/>
      <c r="K14" s="531" t="e">
        <f t="shared" si="2"/>
        <v>#DIV/0!</v>
      </c>
      <c r="L14" s="521">
        <f t="shared" si="3"/>
        <v>65</v>
      </c>
      <c r="M14" s="517">
        <f t="shared" si="4"/>
        <v>0</v>
      </c>
      <c r="N14" s="513">
        <f t="shared" si="5"/>
        <v>70</v>
      </c>
      <c r="O14" s="541">
        <f t="shared" si="6"/>
        <v>84.3</v>
      </c>
      <c r="P14" s="532">
        <f>O14/N14%</f>
        <v>120.42857142857143</v>
      </c>
      <c r="Q14" s="542" t="str">
        <f t="shared" si="7"/>
        <v>Ремонт ліфтів</v>
      </c>
    </row>
    <row r="15" spans="1:17" ht="12.75" outlineLevel="1">
      <c r="A15" s="543" t="s">
        <v>17</v>
      </c>
      <c r="B15" s="544">
        <f>SUM(B5:B14)</f>
        <v>234</v>
      </c>
      <c r="C15" s="544">
        <f>SUM(C5:C14)</f>
        <v>5778.9</v>
      </c>
      <c r="D15" s="545">
        <f>SUM(D5:D14)</f>
        <v>1542.2</v>
      </c>
      <c r="E15" s="546">
        <f>SUM(E5:E14)</f>
        <v>1647.2</v>
      </c>
      <c r="F15" s="547">
        <f>E15/D15%</f>
        <v>106.8084554532486</v>
      </c>
      <c r="G15" s="548">
        <f>SUM(G5:G14)</f>
        <v>488</v>
      </c>
      <c r="H15" s="548">
        <f>SUM(H5:H14)</f>
        <v>10222.799999999997</v>
      </c>
      <c r="I15" s="546">
        <f>SUM(I5:I14)</f>
        <v>0</v>
      </c>
      <c r="J15" s="546">
        <f>SUM(J5:J14)</f>
        <v>0</v>
      </c>
      <c r="K15" s="547" t="e">
        <f t="shared" si="2"/>
        <v>#DIV/0!</v>
      </c>
      <c r="L15" s="544">
        <f>SUM(L5:L14)</f>
        <v>722</v>
      </c>
      <c r="M15" s="549">
        <f>SUM(M5:M14)</f>
        <v>16001.7</v>
      </c>
      <c r="N15" s="550">
        <f>SUM(N5:N14)</f>
        <v>1542.2</v>
      </c>
      <c r="O15" s="546">
        <f>SUM(O5:O14)</f>
        <v>1647.2</v>
      </c>
      <c r="P15" s="551">
        <f>O15/N15%</f>
        <v>106.8084554532486</v>
      </c>
      <c r="Q15" s="552" t="str">
        <f t="shared" si="7"/>
        <v>ВСЬОГО</v>
      </c>
    </row>
    <row r="17" ht="12.75" outlineLevel="1">
      <c r="A17" t="s">
        <v>465</v>
      </c>
    </row>
    <row r="18" spans="2:15" ht="12.75" outlineLevel="1">
      <c r="B18" s="624" t="s">
        <v>453</v>
      </c>
      <c r="C18" s="624"/>
      <c r="D18" s="624"/>
      <c r="E18" s="624"/>
      <c r="F18" s="502"/>
      <c r="G18" s="624" t="s">
        <v>454</v>
      </c>
      <c r="H18" s="624"/>
      <c r="I18" s="624"/>
      <c r="J18" s="624"/>
      <c r="K18" s="502"/>
      <c r="L18" s="624" t="s">
        <v>17</v>
      </c>
      <c r="M18" s="624"/>
      <c r="N18" s="624"/>
      <c r="O18" s="624"/>
    </row>
    <row r="19" spans="1:17" ht="12.75" outlineLevel="1">
      <c r="A19" s="503"/>
      <c r="B19" s="504" t="s">
        <v>455</v>
      </c>
      <c r="C19" s="505" t="s">
        <v>456</v>
      </c>
      <c r="D19" s="505" t="s">
        <v>408</v>
      </c>
      <c r="E19" s="506" t="s">
        <v>409</v>
      </c>
      <c r="F19" s="507" t="s">
        <v>401</v>
      </c>
      <c r="G19" s="504" t="s">
        <v>455</v>
      </c>
      <c r="H19" s="505" t="s">
        <v>456</v>
      </c>
      <c r="I19" s="505" t="s">
        <v>408</v>
      </c>
      <c r="J19" s="506" t="s">
        <v>409</v>
      </c>
      <c r="K19" s="507" t="s">
        <v>401</v>
      </c>
      <c r="L19" s="508" t="s">
        <v>455</v>
      </c>
      <c r="M19" s="505" t="s">
        <v>456</v>
      </c>
      <c r="N19" s="505" t="s">
        <v>408</v>
      </c>
      <c r="O19" s="505" t="s">
        <v>409</v>
      </c>
      <c r="P19" s="506" t="s">
        <v>401</v>
      </c>
      <c r="Q19" s="509"/>
    </row>
    <row r="20" spans="1:17" ht="12.75" outlineLevel="1">
      <c r="A20" s="510" t="s">
        <v>457</v>
      </c>
      <c r="B20" s="511"/>
      <c r="C20" s="512"/>
      <c r="D20" s="513">
        <f aca="true" t="shared" si="8" ref="D20:D29">D66</f>
        <v>443.7</v>
      </c>
      <c r="E20" s="514"/>
      <c r="F20" s="515">
        <f>E20/D20%</f>
        <v>0</v>
      </c>
      <c r="G20" s="516"/>
      <c r="H20" s="517"/>
      <c r="I20" s="518">
        <f aca="true" t="shared" si="9" ref="I20:I29">I66</f>
        <v>0</v>
      </c>
      <c r="J20" s="519"/>
      <c r="K20" s="520" t="e">
        <f aca="true" t="shared" si="10" ref="K20:K30">J20/I20%</f>
        <v>#DIV/0!</v>
      </c>
      <c r="L20" s="521">
        <f aca="true" t="shared" si="11" ref="L20:L29">B20+G20</f>
        <v>0</v>
      </c>
      <c r="M20" s="517">
        <f aca="true" t="shared" si="12" ref="M20:M29">C20+H20</f>
        <v>0</v>
      </c>
      <c r="N20" s="513">
        <f aca="true" t="shared" si="13" ref="N20:N29">D20+I20</f>
        <v>443.7</v>
      </c>
      <c r="O20" s="519">
        <f aca="true" t="shared" si="14" ref="O20:O29">E20+J20</f>
        <v>0</v>
      </c>
      <c r="P20" s="522">
        <f aca="true" t="shared" si="15" ref="P20:P30">O20/N20%</f>
        <v>0</v>
      </c>
      <c r="Q20" s="523" t="str">
        <f aca="true" t="shared" si="16" ref="Q20:Q30">A20</f>
        <v>Ремонт покрівлі</v>
      </c>
    </row>
    <row r="21" spans="1:17" ht="12.75" outlineLevel="1">
      <c r="A21" s="524" t="s">
        <v>458</v>
      </c>
      <c r="B21" s="525"/>
      <c r="C21" s="526"/>
      <c r="D21" s="513">
        <f t="shared" si="8"/>
        <v>48</v>
      </c>
      <c r="E21" s="527"/>
      <c r="F21" s="528">
        <f>E21/D21%</f>
        <v>0</v>
      </c>
      <c r="G21" s="529"/>
      <c r="H21" s="478"/>
      <c r="I21" s="518">
        <f t="shared" si="9"/>
        <v>0</v>
      </c>
      <c r="J21" s="530"/>
      <c r="K21" s="531" t="e">
        <f t="shared" si="10"/>
        <v>#DIV/0!</v>
      </c>
      <c r="L21" s="521">
        <f t="shared" si="11"/>
        <v>0</v>
      </c>
      <c r="M21" s="517">
        <f t="shared" si="12"/>
        <v>0</v>
      </c>
      <c r="N21" s="513">
        <f t="shared" si="13"/>
        <v>48</v>
      </c>
      <c r="O21" s="530">
        <f t="shared" si="14"/>
        <v>0</v>
      </c>
      <c r="P21" s="532">
        <f t="shared" si="15"/>
        <v>0</v>
      </c>
      <c r="Q21" s="533" t="str">
        <f t="shared" si="16"/>
        <v>Ремонтфасадів</v>
      </c>
    </row>
    <row r="22" spans="1:17" ht="12.75" outlineLevel="1">
      <c r="A22" s="524" t="s">
        <v>459</v>
      </c>
      <c r="B22" s="525"/>
      <c r="C22" s="526"/>
      <c r="D22" s="513">
        <f t="shared" si="8"/>
        <v>242</v>
      </c>
      <c r="E22" s="527"/>
      <c r="F22" s="528">
        <f>E22/D22%</f>
        <v>0</v>
      </c>
      <c r="G22" s="529"/>
      <c r="H22" s="478"/>
      <c r="I22" s="518">
        <f t="shared" si="9"/>
        <v>0</v>
      </c>
      <c r="J22" s="530"/>
      <c r="K22" s="531" t="e">
        <f t="shared" si="10"/>
        <v>#DIV/0!</v>
      </c>
      <c r="L22" s="521">
        <f t="shared" si="11"/>
        <v>0</v>
      </c>
      <c r="M22" s="517">
        <f t="shared" si="12"/>
        <v>0</v>
      </c>
      <c r="N22" s="513">
        <f t="shared" si="13"/>
        <v>242</v>
      </c>
      <c r="O22" s="530">
        <f t="shared" si="14"/>
        <v>0</v>
      </c>
      <c r="P22" s="532">
        <f t="shared" si="15"/>
        <v>0</v>
      </c>
      <c r="Q22" s="533" t="str">
        <f t="shared" si="16"/>
        <v>Ремонт підїздів</v>
      </c>
    </row>
    <row r="23" spans="1:17" ht="12.75" outlineLevel="1">
      <c r="A23" s="524" t="s">
        <v>234</v>
      </c>
      <c r="B23" s="525"/>
      <c r="C23" s="526"/>
      <c r="D23" s="513">
        <f t="shared" si="8"/>
        <v>157.5</v>
      </c>
      <c r="E23" s="527"/>
      <c r="F23" s="528">
        <f>E23/D23%</f>
        <v>0</v>
      </c>
      <c r="G23" s="529"/>
      <c r="H23" s="478"/>
      <c r="I23" s="518">
        <f t="shared" si="9"/>
        <v>0</v>
      </c>
      <c r="J23" s="530"/>
      <c r="K23" s="531" t="e">
        <f t="shared" si="10"/>
        <v>#DIV/0!</v>
      </c>
      <c r="L23" s="521">
        <f t="shared" si="11"/>
        <v>0</v>
      </c>
      <c r="M23" s="517">
        <f t="shared" si="12"/>
        <v>0</v>
      </c>
      <c r="N23" s="513">
        <f t="shared" si="13"/>
        <v>157.5</v>
      </c>
      <c r="O23" s="530">
        <f t="shared" si="14"/>
        <v>0</v>
      </c>
      <c r="P23" s="532">
        <f t="shared" si="15"/>
        <v>0</v>
      </c>
      <c r="Q23" s="533" t="str">
        <f t="shared" si="16"/>
        <v>Ремонт міжпанельних швів</v>
      </c>
    </row>
    <row r="24" spans="1:17" ht="12.75" outlineLevel="1">
      <c r="A24" s="524" t="s">
        <v>460</v>
      </c>
      <c r="B24" s="525"/>
      <c r="C24" s="526"/>
      <c r="D24" s="513">
        <f t="shared" si="8"/>
        <v>18.9</v>
      </c>
      <c r="E24" s="527"/>
      <c r="F24" s="528">
        <f>E24/D24%</f>
        <v>0</v>
      </c>
      <c r="G24" s="529"/>
      <c r="H24" s="478"/>
      <c r="I24" s="518">
        <f t="shared" si="9"/>
        <v>0</v>
      </c>
      <c r="J24" s="530"/>
      <c r="K24" s="531" t="e">
        <f t="shared" si="10"/>
        <v>#DIV/0!</v>
      </c>
      <c r="L24" s="521">
        <f t="shared" si="11"/>
        <v>0</v>
      </c>
      <c r="M24" s="517">
        <f t="shared" si="12"/>
        <v>0</v>
      </c>
      <c r="N24" s="513">
        <f t="shared" si="13"/>
        <v>18.9</v>
      </c>
      <c r="O24" s="530">
        <f t="shared" si="14"/>
        <v>0</v>
      </c>
      <c r="P24" s="532">
        <f t="shared" si="15"/>
        <v>0</v>
      </c>
      <c r="Q24" s="533" t="str">
        <f t="shared" si="16"/>
        <v>Ремонт дверей</v>
      </c>
    </row>
    <row r="25" spans="1:17" ht="12.75" outlineLevel="1">
      <c r="A25" s="524" t="s">
        <v>461</v>
      </c>
      <c r="B25" s="525"/>
      <c r="C25" s="526"/>
      <c r="D25" s="513">
        <f t="shared" si="8"/>
        <v>5</v>
      </c>
      <c r="E25" s="527"/>
      <c r="F25" s="528"/>
      <c r="G25" s="534"/>
      <c r="H25" s="478"/>
      <c r="I25" s="518">
        <f t="shared" si="9"/>
        <v>0</v>
      </c>
      <c r="J25" s="530"/>
      <c r="K25" s="531" t="e">
        <f t="shared" si="10"/>
        <v>#DIV/0!</v>
      </c>
      <c r="L25" s="521">
        <f t="shared" si="11"/>
        <v>0</v>
      </c>
      <c r="M25" s="517">
        <f t="shared" si="12"/>
        <v>0</v>
      </c>
      <c r="N25" s="513">
        <f t="shared" si="13"/>
        <v>5</v>
      </c>
      <c r="O25" s="530">
        <f t="shared" si="14"/>
        <v>0</v>
      </c>
      <c r="P25" s="532">
        <f t="shared" si="15"/>
        <v>0</v>
      </c>
      <c r="Q25" s="533" t="str">
        <f t="shared" si="16"/>
        <v>Ремонт вікон</v>
      </c>
    </row>
    <row r="26" spans="1:17" ht="12.75" outlineLevel="1">
      <c r="A26" s="524" t="s">
        <v>238</v>
      </c>
      <c r="B26" s="525"/>
      <c r="C26" s="526"/>
      <c r="D26" s="513">
        <f t="shared" si="8"/>
        <v>79.8</v>
      </c>
      <c r="E26" s="527"/>
      <c r="F26" s="528">
        <f>E26/D26%</f>
        <v>0</v>
      </c>
      <c r="G26" s="534"/>
      <c r="H26" s="478"/>
      <c r="I26" s="518">
        <f t="shared" si="9"/>
        <v>0</v>
      </c>
      <c r="J26" s="530"/>
      <c r="K26" s="531" t="e">
        <f t="shared" si="10"/>
        <v>#DIV/0!</v>
      </c>
      <c r="L26" s="521">
        <f t="shared" si="11"/>
        <v>0</v>
      </c>
      <c r="M26" s="517">
        <f t="shared" si="12"/>
        <v>0</v>
      </c>
      <c r="N26" s="513">
        <f t="shared" si="13"/>
        <v>79.8</v>
      </c>
      <c r="O26" s="530">
        <f t="shared" si="14"/>
        <v>0</v>
      </c>
      <c r="P26" s="532">
        <f t="shared" si="15"/>
        <v>0</v>
      </c>
      <c r="Q26" s="533" t="str">
        <f t="shared" si="16"/>
        <v>Омолодження дерев</v>
      </c>
    </row>
    <row r="27" spans="1:17" ht="12.75" outlineLevel="1">
      <c r="A27" s="524" t="s">
        <v>462</v>
      </c>
      <c r="B27" s="525"/>
      <c r="C27" s="526"/>
      <c r="D27" s="513">
        <f t="shared" si="8"/>
        <v>469.3</v>
      </c>
      <c r="E27" s="527"/>
      <c r="F27" s="528">
        <f>E27/D27%</f>
        <v>0</v>
      </c>
      <c r="G27" s="534"/>
      <c r="H27" s="478"/>
      <c r="I27" s="518">
        <f t="shared" si="9"/>
        <v>0</v>
      </c>
      <c r="J27" s="530"/>
      <c r="K27" s="531" t="e">
        <f t="shared" si="10"/>
        <v>#DIV/0!</v>
      </c>
      <c r="L27" s="521">
        <f t="shared" si="11"/>
        <v>0</v>
      </c>
      <c r="M27" s="517">
        <f t="shared" si="12"/>
        <v>0</v>
      </c>
      <c r="N27" s="513">
        <f t="shared" si="13"/>
        <v>469.3</v>
      </c>
      <c r="O27" s="530">
        <f t="shared" si="14"/>
        <v>0</v>
      </c>
      <c r="P27" s="532">
        <f t="shared" si="15"/>
        <v>0</v>
      </c>
      <c r="Q27" s="533" t="str">
        <f t="shared" si="16"/>
        <v>Заміна інж. Мереж (м)</v>
      </c>
    </row>
    <row r="28" spans="1:17" ht="12.75" outlineLevel="1">
      <c r="A28" s="524" t="s">
        <v>463</v>
      </c>
      <c r="B28" s="526"/>
      <c r="C28" s="526"/>
      <c r="D28" s="513">
        <f t="shared" si="8"/>
        <v>8</v>
      </c>
      <c r="E28" s="527"/>
      <c r="F28" s="528">
        <f>E28/D28%</f>
        <v>0</v>
      </c>
      <c r="G28" s="534"/>
      <c r="H28" s="478"/>
      <c r="I28" s="518">
        <f t="shared" si="9"/>
        <v>0</v>
      </c>
      <c r="J28" s="530"/>
      <c r="K28" s="531" t="e">
        <f t="shared" si="10"/>
        <v>#DIV/0!</v>
      </c>
      <c r="L28" s="521">
        <f t="shared" si="11"/>
        <v>0</v>
      </c>
      <c r="M28" s="517">
        <f t="shared" si="12"/>
        <v>0</v>
      </c>
      <c r="N28" s="513">
        <f t="shared" si="13"/>
        <v>8</v>
      </c>
      <c r="O28" s="530">
        <f t="shared" si="14"/>
        <v>0</v>
      </c>
      <c r="P28" s="532">
        <f t="shared" si="15"/>
        <v>0</v>
      </c>
      <c r="Q28" s="533" t="str">
        <f t="shared" si="16"/>
        <v>Ремонт майданчиків</v>
      </c>
    </row>
    <row r="29" spans="1:17" ht="12.75" outlineLevel="1">
      <c r="A29" s="535" t="s">
        <v>464</v>
      </c>
      <c r="B29" s="536"/>
      <c r="C29" s="536"/>
      <c r="D29" s="513">
        <f t="shared" si="8"/>
        <v>70</v>
      </c>
      <c r="E29" s="537"/>
      <c r="F29" s="538">
        <f>B29/D29%</f>
        <v>0</v>
      </c>
      <c r="G29" s="539"/>
      <c r="H29" s="540"/>
      <c r="I29" s="518">
        <f t="shared" si="9"/>
        <v>0</v>
      </c>
      <c r="J29" s="541"/>
      <c r="K29" s="531" t="e">
        <f t="shared" si="10"/>
        <v>#DIV/0!</v>
      </c>
      <c r="L29" s="521">
        <f t="shared" si="11"/>
        <v>0</v>
      </c>
      <c r="M29" s="517">
        <f t="shared" si="12"/>
        <v>0</v>
      </c>
      <c r="N29" s="513">
        <f t="shared" si="13"/>
        <v>70</v>
      </c>
      <c r="O29" s="541">
        <f t="shared" si="14"/>
        <v>0</v>
      </c>
      <c r="P29" s="532">
        <f t="shared" si="15"/>
        <v>0</v>
      </c>
      <c r="Q29" s="542" t="str">
        <f t="shared" si="16"/>
        <v>Ремонт ліфтів</v>
      </c>
    </row>
    <row r="30" spans="1:17" ht="12.75" outlineLevel="1">
      <c r="A30" s="543" t="s">
        <v>17</v>
      </c>
      <c r="B30" s="544">
        <f>SUM(B20:B29)</f>
        <v>0</v>
      </c>
      <c r="C30" s="544">
        <f>SUM(C20:C29)</f>
        <v>0</v>
      </c>
      <c r="D30" s="545">
        <f>SUM(D20:D29)</f>
        <v>1542.2</v>
      </c>
      <c r="E30" s="546">
        <f>SUM(E20:E29)</f>
        <v>0</v>
      </c>
      <c r="F30" s="547">
        <f>E30/D30%</f>
        <v>0</v>
      </c>
      <c r="G30" s="548">
        <f>SUM(G20:G29)</f>
        <v>0</v>
      </c>
      <c r="H30" s="548">
        <f>SUM(H20:H29)</f>
        <v>0</v>
      </c>
      <c r="I30" s="546">
        <f>SUM(I20:I29)</f>
        <v>0</v>
      </c>
      <c r="J30" s="546">
        <f>SUM(J20:J29)</f>
        <v>0</v>
      </c>
      <c r="K30" s="547" t="e">
        <f t="shared" si="10"/>
        <v>#DIV/0!</v>
      </c>
      <c r="L30" s="544">
        <f>SUM(L20:L29)</f>
        <v>0</v>
      </c>
      <c r="M30" s="549">
        <f>SUM(M20:M29)</f>
        <v>0</v>
      </c>
      <c r="N30" s="550">
        <f>SUM(N20:N29)</f>
        <v>1542.2</v>
      </c>
      <c r="O30" s="546">
        <f>SUM(O20:O29)</f>
        <v>0</v>
      </c>
      <c r="P30" s="551">
        <f t="shared" si="15"/>
        <v>0</v>
      </c>
      <c r="Q30" s="552" t="str">
        <f t="shared" si="16"/>
        <v>ВСЬОГО</v>
      </c>
    </row>
    <row r="32" ht="12.75" outlineLevel="2">
      <c r="A32" t="s">
        <v>466</v>
      </c>
    </row>
    <row r="33" spans="2:15" ht="12.75" outlineLevel="2">
      <c r="B33" s="624" t="s">
        <v>453</v>
      </c>
      <c r="C33" s="624"/>
      <c r="D33" s="624"/>
      <c r="E33" s="624"/>
      <c r="F33" s="502"/>
      <c r="G33" s="624" t="s">
        <v>454</v>
      </c>
      <c r="H33" s="624"/>
      <c r="I33" s="624"/>
      <c r="J33" s="624"/>
      <c r="K33" s="502"/>
      <c r="L33" s="624" t="s">
        <v>17</v>
      </c>
      <c r="M33" s="624"/>
      <c r="N33" s="624"/>
      <c r="O33" s="624"/>
    </row>
    <row r="34" spans="1:17" ht="12.75" outlineLevel="2">
      <c r="A34" s="503"/>
      <c r="B34" s="504" t="s">
        <v>455</v>
      </c>
      <c r="C34" s="505" t="s">
        <v>456</v>
      </c>
      <c r="D34" s="505" t="s">
        <v>408</v>
      </c>
      <c r="E34" s="506" t="s">
        <v>409</v>
      </c>
      <c r="F34" s="507" t="s">
        <v>401</v>
      </c>
      <c r="G34" s="504" t="s">
        <v>455</v>
      </c>
      <c r="H34" s="505" t="s">
        <v>456</v>
      </c>
      <c r="I34" s="505" t="s">
        <v>408</v>
      </c>
      <c r="J34" s="506" t="s">
        <v>409</v>
      </c>
      <c r="K34" s="507" t="s">
        <v>401</v>
      </c>
      <c r="L34" s="508" t="s">
        <v>455</v>
      </c>
      <c r="M34" s="505" t="s">
        <v>456</v>
      </c>
      <c r="N34" s="505" t="s">
        <v>408</v>
      </c>
      <c r="O34" s="505" t="s">
        <v>409</v>
      </c>
      <c r="P34" s="506" t="s">
        <v>401</v>
      </c>
      <c r="Q34" s="509"/>
    </row>
    <row r="35" spans="1:17" ht="12.75" outlineLevel="2">
      <c r="A35" s="510" t="s">
        <v>457</v>
      </c>
      <c r="B35" s="511"/>
      <c r="C35" s="512"/>
      <c r="D35" s="513">
        <f aca="true" t="shared" si="17" ref="D35:D44">D66</f>
        <v>443.7</v>
      </c>
      <c r="E35" s="514"/>
      <c r="F35" s="515">
        <f>E35/D35%</f>
        <v>0</v>
      </c>
      <c r="G35" s="516"/>
      <c r="H35" s="517"/>
      <c r="I35" s="518">
        <f aca="true" t="shared" si="18" ref="I35:I44">I66</f>
        <v>0</v>
      </c>
      <c r="J35" s="519"/>
      <c r="K35" s="520" t="e">
        <f aca="true" t="shared" si="19" ref="K35:K45">J35/I35%</f>
        <v>#DIV/0!</v>
      </c>
      <c r="L35" s="521">
        <f aca="true" t="shared" si="20" ref="L35:L44">B35+G35</f>
        <v>0</v>
      </c>
      <c r="M35" s="517">
        <f aca="true" t="shared" si="21" ref="M35:M44">C35+H35</f>
        <v>0</v>
      </c>
      <c r="N35" s="513">
        <f aca="true" t="shared" si="22" ref="N35:N44">D35+I35</f>
        <v>443.7</v>
      </c>
      <c r="O35" s="519">
        <f aca="true" t="shared" si="23" ref="O35:O44">E35+J35</f>
        <v>0</v>
      </c>
      <c r="P35" s="522">
        <f aca="true" t="shared" si="24" ref="P35:P45">O35/N35%</f>
        <v>0</v>
      </c>
      <c r="Q35" s="523" t="str">
        <f aca="true" t="shared" si="25" ref="Q35:Q45">A35</f>
        <v>Ремонт покрівлі</v>
      </c>
    </row>
    <row r="36" spans="1:17" ht="12.75" outlineLevel="2">
      <c r="A36" s="524" t="s">
        <v>458</v>
      </c>
      <c r="B36" s="525"/>
      <c r="C36" s="526"/>
      <c r="D36" s="513">
        <f t="shared" si="17"/>
        <v>48</v>
      </c>
      <c r="E36" s="527"/>
      <c r="F36" s="528">
        <f>E36/D36%</f>
        <v>0</v>
      </c>
      <c r="G36" s="529"/>
      <c r="H36" s="478"/>
      <c r="I36" s="518">
        <f t="shared" si="18"/>
        <v>0</v>
      </c>
      <c r="J36" s="530"/>
      <c r="K36" s="531" t="e">
        <f t="shared" si="19"/>
        <v>#DIV/0!</v>
      </c>
      <c r="L36" s="521">
        <f t="shared" si="20"/>
        <v>0</v>
      </c>
      <c r="M36" s="517">
        <f t="shared" si="21"/>
        <v>0</v>
      </c>
      <c r="N36" s="513">
        <f t="shared" si="22"/>
        <v>48</v>
      </c>
      <c r="O36" s="530">
        <f t="shared" si="23"/>
        <v>0</v>
      </c>
      <c r="P36" s="532">
        <f t="shared" si="24"/>
        <v>0</v>
      </c>
      <c r="Q36" s="533" t="str">
        <f t="shared" si="25"/>
        <v>Ремонтфасадів</v>
      </c>
    </row>
    <row r="37" spans="1:17" ht="12.75" outlineLevel="2">
      <c r="A37" s="524" t="s">
        <v>459</v>
      </c>
      <c r="B37" s="525"/>
      <c r="C37" s="526"/>
      <c r="D37" s="513">
        <f t="shared" si="17"/>
        <v>242</v>
      </c>
      <c r="E37" s="527"/>
      <c r="F37" s="528">
        <f>E37/D37%</f>
        <v>0</v>
      </c>
      <c r="G37" s="529"/>
      <c r="H37" s="478"/>
      <c r="I37" s="518">
        <f t="shared" si="18"/>
        <v>0</v>
      </c>
      <c r="J37" s="530"/>
      <c r="K37" s="531" t="e">
        <f t="shared" si="19"/>
        <v>#DIV/0!</v>
      </c>
      <c r="L37" s="521">
        <f t="shared" si="20"/>
        <v>0</v>
      </c>
      <c r="M37" s="517">
        <f t="shared" si="21"/>
        <v>0</v>
      </c>
      <c r="N37" s="513">
        <f t="shared" si="22"/>
        <v>242</v>
      </c>
      <c r="O37" s="530">
        <f t="shared" si="23"/>
        <v>0</v>
      </c>
      <c r="P37" s="532">
        <f t="shared" si="24"/>
        <v>0</v>
      </c>
      <c r="Q37" s="533" t="str">
        <f t="shared" si="25"/>
        <v>Ремонт підїздів</v>
      </c>
    </row>
    <row r="38" spans="1:17" ht="12.75" outlineLevel="2">
      <c r="A38" s="524" t="s">
        <v>234</v>
      </c>
      <c r="B38" s="525"/>
      <c r="C38" s="526"/>
      <c r="D38" s="513">
        <f t="shared" si="17"/>
        <v>157.5</v>
      </c>
      <c r="E38" s="527"/>
      <c r="F38" s="528">
        <f>E38/D38%</f>
        <v>0</v>
      </c>
      <c r="G38" s="529"/>
      <c r="H38" s="478"/>
      <c r="I38" s="518">
        <f t="shared" si="18"/>
        <v>0</v>
      </c>
      <c r="J38" s="530"/>
      <c r="K38" s="531" t="e">
        <f t="shared" si="19"/>
        <v>#DIV/0!</v>
      </c>
      <c r="L38" s="521">
        <f t="shared" si="20"/>
        <v>0</v>
      </c>
      <c r="M38" s="517">
        <f t="shared" si="21"/>
        <v>0</v>
      </c>
      <c r="N38" s="513">
        <f t="shared" si="22"/>
        <v>157.5</v>
      </c>
      <c r="O38" s="530">
        <f t="shared" si="23"/>
        <v>0</v>
      </c>
      <c r="P38" s="532">
        <f t="shared" si="24"/>
        <v>0</v>
      </c>
      <c r="Q38" s="533" t="str">
        <f t="shared" si="25"/>
        <v>Ремонт міжпанельних швів</v>
      </c>
    </row>
    <row r="39" spans="1:17" ht="12.75" outlineLevel="2">
      <c r="A39" s="524" t="s">
        <v>460</v>
      </c>
      <c r="B39" s="525"/>
      <c r="C39" s="526"/>
      <c r="D39" s="513">
        <f t="shared" si="17"/>
        <v>18.9</v>
      </c>
      <c r="E39" s="527"/>
      <c r="F39" s="528">
        <f>E39/D39%</f>
        <v>0</v>
      </c>
      <c r="G39" s="529"/>
      <c r="H39" s="478"/>
      <c r="I39" s="518">
        <f t="shared" si="18"/>
        <v>0</v>
      </c>
      <c r="J39" s="530"/>
      <c r="K39" s="531" t="e">
        <f t="shared" si="19"/>
        <v>#DIV/0!</v>
      </c>
      <c r="L39" s="521">
        <f t="shared" si="20"/>
        <v>0</v>
      </c>
      <c r="M39" s="517">
        <f t="shared" si="21"/>
        <v>0</v>
      </c>
      <c r="N39" s="513">
        <f t="shared" si="22"/>
        <v>18.9</v>
      </c>
      <c r="O39" s="530">
        <f t="shared" si="23"/>
        <v>0</v>
      </c>
      <c r="P39" s="532">
        <f t="shared" si="24"/>
        <v>0</v>
      </c>
      <c r="Q39" s="533" t="str">
        <f t="shared" si="25"/>
        <v>Ремонт дверей</v>
      </c>
    </row>
    <row r="40" spans="1:17" ht="12.75" outlineLevel="2">
      <c r="A40" s="524" t="s">
        <v>461</v>
      </c>
      <c r="B40" s="525"/>
      <c r="C40" s="526"/>
      <c r="D40" s="513">
        <f t="shared" si="17"/>
        <v>5</v>
      </c>
      <c r="E40" s="527"/>
      <c r="F40" s="528"/>
      <c r="G40" s="534"/>
      <c r="H40" s="478"/>
      <c r="I40" s="518">
        <f t="shared" si="18"/>
        <v>0</v>
      </c>
      <c r="J40" s="530"/>
      <c r="K40" s="531" t="e">
        <f t="shared" si="19"/>
        <v>#DIV/0!</v>
      </c>
      <c r="L40" s="521">
        <f t="shared" si="20"/>
        <v>0</v>
      </c>
      <c r="M40" s="517">
        <f t="shared" si="21"/>
        <v>0</v>
      </c>
      <c r="N40" s="513">
        <f t="shared" si="22"/>
        <v>5</v>
      </c>
      <c r="O40" s="530">
        <f t="shared" si="23"/>
        <v>0</v>
      </c>
      <c r="P40" s="532">
        <f t="shared" si="24"/>
        <v>0</v>
      </c>
      <c r="Q40" s="533" t="str">
        <f t="shared" si="25"/>
        <v>Ремонт вікон</v>
      </c>
    </row>
    <row r="41" spans="1:17" ht="12.75" outlineLevel="2">
      <c r="A41" s="524" t="s">
        <v>238</v>
      </c>
      <c r="B41" s="525"/>
      <c r="C41" s="526"/>
      <c r="D41" s="513">
        <f t="shared" si="17"/>
        <v>79.8</v>
      </c>
      <c r="E41" s="527"/>
      <c r="F41" s="528">
        <f>E41/D41%</f>
        <v>0</v>
      </c>
      <c r="G41" s="534"/>
      <c r="H41" s="478"/>
      <c r="I41" s="518">
        <f t="shared" si="18"/>
        <v>0</v>
      </c>
      <c r="J41" s="530"/>
      <c r="K41" s="531" t="e">
        <f t="shared" si="19"/>
        <v>#DIV/0!</v>
      </c>
      <c r="L41" s="521">
        <f t="shared" si="20"/>
        <v>0</v>
      </c>
      <c r="M41" s="517">
        <f t="shared" si="21"/>
        <v>0</v>
      </c>
      <c r="N41" s="513">
        <f t="shared" si="22"/>
        <v>79.8</v>
      </c>
      <c r="O41" s="530">
        <f t="shared" si="23"/>
        <v>0</v>
      </c>
      <c r="P41" s="532">
        <f t="shared" si="24"/>
        <v>0</v>
      </c>
      <c r="Q41" s="533" t="str">
        <f t="shared" si="25"/>
        <v>Омолодження дерев</v>
      </c>
    </row>
    <row r="42" spans="1:17" ht="12.75" outlineLevel="2">
      <c r="A42" s="524" t="s">
        <v>82</v>
      </c>
      <c r="B42" s="525"/>
      <c r="C42" s="526"/>
      <c r="D42" s="513">
        <f t="shared" si="17"/>
        <v>469.3</v>
      </c>
      <c r="E42" s="527"/>
      <c r="F42" s="528">
        <f>E42/D42%</f>
        <v>0</v>
      </c>
      <c r="G42" s="534"/>
      <c r="H42" s="478"/>
      <c r="I42" s="518">
        <f t="shared" si="18"/>
        <v>0</v>
      </c>
      <c r="J42" s="530"/>
      <c r="K42" s="531" t="e">
        <f t="shared" si="19"/>
        <v>#DIV/0!</v>
      </c>
      <c r="L42" s="521">
        <f t="shared" si="20"/>
        <v>0</v>
      </c>
      <c r="M42" s="517">
        <f t="shared" si="21"/>
        <v>0</v>
      </c>
      <c r="N42" s="513">
        <f t="shared" si="22"/>
        <v>469.3</v>
      </c>
      <c r="O42" s="530">
        <f t="shared" si="23"/>
        <v>0</v>
      </c>
      <c r="P42" s="532">
        <f t="shared" si="24"/>
        <v>0</v>
      </c>
      <c r="Q42" s="533" t="str">
        <f t="shared" si="25"/>
        <v> </v>
      </c>
    </row>
    <row r="43" spans="1:17" ht="12.75" outlineLevel="2">
      <c r="A43" s="524" t="s">
        <v>463</v>
      </c>
      <c r="B43" s="526"/>
      <c r="C43" s="526"/>
      <c r="D43" s="513">
        <f t="shared" si="17"/>
        <v>8</v>
      </c>
      <c r="E43" s="527"/>
      <c r="F43" s="528">
        <f>E43/D43%</f>
        <v>0</v>
      </c>
      <c r="G43" s="534"/>
      <c r="H43" s="478"/>
      <c r="I43" s="518">
        <f t="shared" si="18"/>
        <v>0</v>
      </c>
      <c r="J43" s="530"/>
      <c r="K43" s="531" t="e">
        <f t="shared" si="19"/>
        <v>#DIV/0!</v>
      </c>
      <c r="L43" s="521">
        <f t="shared" si="20"/>
        <v>0</v>
      </c>
      <c r="M43" s="517">
        <f t="shared" si="21"/>
        <v>0</v>
      </c>
      <c r="N43" s="513">
        <f t="shared" si="22"/>
        <v>8</v>
      </c>
      <c r="O43" s="530">
        <f t="shared" si="23"/>
        <v>0</v>
      </c>
      <c r="P43" s="532">
        <f t="shared" si="24"/>
        <v>0</v>
      </c>
      <c r="Q43" s="533" t="str">
        <f t="shared" si="25"/>
        <v>Ремонт майданчиків</v>
      </c>
    </row>
    <row r="44" spans="1:17" ht="12.75" outlineLevel="2">
      <c r="A44" s="535" t="s">
        <v>464</v>
      </c>
      <c r="B44" s="536"/>
      <c r="C44" s="536"/>
      <c r="D44" s="513">
        <f t="shared" si="17"/>
        <v>70</v>
      </c>
      <c r="E44" s="537"/>
      <c r="F44" s="538">
        <f>B44/D44%</f>
        <v>0</v>
      </c>
      <c r="G44" s="539"/>
      <c r="H44" s="540"/>
      <c r="I44" s="518">
        <f t="shared" si="18"/>
        <v>0</v>
      </c>
      <c r="J44" s="541"/>
      <c r="K44" s="531" t="e">
        <f t="shared" si="19"/>
        <v>#DIV/0!</v>
      </c>
      <c r="L44" s="521">
        <f t="shared" si="20"/>
        <v>0</v>
      </c>
      <c r="M44" s="517">
        <f t="shared" si="21"/>
        <v>0</v>
      </c>
      <c r="N44" s="513">
        <f t="shared" si="22"/>
        <v>70</v>
      </c>
      <c r="O44" s="541">
        <f t="shared" si="23"/>
        <v>0</v>
      </c>
      <c r="P44" s="532">
        <f t="shared" si="24"/>
        <v>0</v>
      </c>
      <c r="Q44" s="542" t="str">
        <f t="shared" si="25"/>
        <v>Ремонт ліфтів</v>
      </c>
    </row>
    <row r="45" spans="1:17" ht="12.75" outlineLevel="2">
      <c r="A45" s="543" t="s">
        <v>17</v>
      </c>
      <c r="B45" s="544"/>
      <c r="C45" s="544"/>
      <c r="D45" s="545">
        <f>SUM(D35:D44)</f>
        <v>1542.2</v>
      </c>
      <c r="E45" s="546">
        <f>SUM(E35:E44)</f>
        <v>0</v>
      </c>
      <c r="F45" s="547">
        <f>E45/D45%</f>
        <v>0</v>
      </c>
      <c r="G45" s="548">
        <f>SUM(G35:G44)</f>
        <v>0</v>
      </c>
      <c r="H45" s="548">
        <f>SUM(H35:H44)</f>
        <v>0</v>
      </c>
      <c r="I45" s="546">
        <f>SUM(I35:I44)</f>
        <v>0</v>
      </c>
      <c r="J45" s="546">
        <f>SUM(J35:J44)</f>
        <v>0</v>
      </c>
      <c r="K45" s="547" t="e">
        <f t="shared" si="19"/>
        <v>#DIV/0!</v>
      </c>
      <c r="L45" s="544">
        <f>SUM(L35:L44)</f>
        <v>0</v>
      </c>
      <c r="M45" s="549">
        <f>SUM(M35:M44)</f>
        <v>0</v>
      </c>
      <c r="N45" s="550">
        <f>SUM(N35:N44)</f>
        <v>1542.2</v>
      </c>
      <c r="O45" s="546">
        <f>SUM(O35:O44)</f>
        <v>0</v>
      </c>
      <c r="P45" s="551">
        <f t="shared" si="24"/>
        <v>0</v>
      </c>
      <c r="Q45" s="552" t="str">
        <f t="shared" si="25"/>
        <v>ВСЬОГО</v>
      </c>
    </row>
    <row r="47" ht="12.75" outlineLevel="1">
      <c r="A47" t="s">
        <v>467</v>
      </c>
    </row>
    <row r="48" spans="2:15" ht="12.75" outlineLevel="1">
      <c r="B48" s="624" t="s">
        <v>453</v>
      </c>
      <c r="C48" s="624"/>
      <c r="D48" s="624"/>
      <c r="E48" s="624"/>
      <c r="F48" s="502"/>
      <c r="G48" s="624" t="s">
        <v>454</v>
      </c>
      <c r="H48" s="624"/>
      <c r="I48" s="624"/>
      <c r="J48" s="624"/>
      <c r="K48" s="502"/>
      <c r="L48" s="624" t="s">
        <v>17</v>
      </c>
      <c r="M48" s="624"/>
      <c r="N48" s="624"/>
      <c r="O48" s="624"/>
    </row>
    <row r="49" spans="1:17" ht="12.75" outlineLevel="1">
      <c r="A49" s="503"/>
      <c r="B49" s="504" t="s">
        <v>455</v>
      </c>
      <c r="C49" s="505" t="s">
        <v>456</v>
      </c>
      <c r="D49" s="505" t="s">
        <v>408</v>
      </c>
      <c r="E49" s="506" t="s">
        <v>409</v>
      </c>
      <c r="F49" s="507" t="s">
        <v>401</v>
      </c>
      <c r="G49" s="504" t="s">
        <v>455</v>
      </c>
      <c r="H49" s="505" t="s">
        <v>456</v>
      </c>
      <c r="I49" s="505" t="s">
        <v>408</v>
      </c>
      <c r="J49" s="506" t="s">
        <v>409</v>
      </c>
      <c r="K49" s="507" t="s">
        <v>401</v>
      </c>
      <c r="L49" s="508" t="s">
        <v>455</v>
      </c>
      <c r="M49" s="505" t="s">
        <v>456</v>
      </c>
      <c r="N49" s="505" t="s">
        <v>408</v>
      </c>
      <c r="O49" s="505" t="s">
        <v>409</v>
      </c>
      <c r="P49" s="506" t="s">
        <v>401</v>
      </c>
      <c r="Q49" s="509"/>
    </row>
    <row r="50" spans="1:17" ht="12.75" outlineLevel="1">
      <c r="A50" s="510" t="s">
        <v>457</v>
      </c>
      <c r="B50" s="511"/>
      <c r="C50" s="512"/>
      <c r="D50" s="513">
        <f aca="true" t="shared" si="26" ref="D50:D59">D66</f>
        <v>443.7</v>
      </c>
      <c r="E50" s="514"/>
      <c r="F50" s="515">
        <f aca="true" t="shared" si="27" ref="F50:F60">E50/D50%</f>
        <v>0</v>
      </c>
      <c r="G50" s="516"/>
      <c r="H50" s="517"/>
      <c r="I50" s="518">
        <f aca="true" t="shared" si="28" ref="I50:I59">I66</f>
        <v>0</v>
      </c>
      <c r="J50" s="519"/>
      <c r="K50" s="520" t="e">
        <f aca="true" t="shared" si="29" ref="K50:K60">J50/I50%</f>
        <v>#DIV/0!</v>
      </c>
      <c r="L50" s="521">
        <f aca="true" t="shared" si="30" ref="L50:L59">B50+G50</f>
        <v>0</v>
      </c>
      <c r="M50" s="517">
        <f aca="true" t="shared" si="31" ref="M50:M59">C50+H50</f>
        <v>0</v>
      </c>
      <c r="N50" s="513">
        <f aca="true" t="shared" si="32" ref="N50:N59">D50+I50</f>
        <v>443.7</v>
      </c>
      <c r="O50" s="519">
        <f aca="true" t="shared" si="33" ref="O50:O60">E50+J50</f>
        <v>0</v>
      </c>
      <c r="P50" s="522">
        <f aca="true" t="shared" si="34" ref="P50:P60">O50/N50%</f>
        <v>0</v>
      </c>
      <c r="Q50" s="523" t="str">
        <f aca="true" t="shared" si="35" ref="Q50:Q60">A50</f>
        <v>Ремонт покрівлі</v>
      </c>
    </row>
    <row r="51" spans="1:17" ht="12.75" outlineLevel="1">
      <c r="A51" s="524" t="s">
        <v>458</v>
      </c>
      <c r="B51" s="525"/>
      <c r="C51" s="526"/>
      <c r="D51" s="513">
        <f t="shared" si="26"/>
        <v>48</v>
      </c>
      <c r="E51" s="527"/>
      <c r="F51" s="528">
        <f t="shared" si="27"/>
        <v>0</v>
      </c>
      <c r="G51" s="529"/>
      <c r="H51" s="478"/>
      <c r="I51" s="518">
        <f t="shared" si="28"/>
        <v>0</v>
      </c>
      <c r="J51" s="530"/>
      <c r="K51" s="531" t="e">
        <f t="shared" si="29"/>
        <v>#DIV/0!</v>
      </c>
      <c r="L51" s="521">
        <f t="shared" si="30"/>
        <v>0</v>
      </c>
      <c r="M51" s="517">
        <f t="shared" si="31"/>
        <v>0</v>
      </c>
      <c r="N51" s="513">
        <f t="shared" si="32"/>
        <v>48</v>
      </c>
      <c r="O51" s="530">
        <f t="shared" si="33"/>
        <v>0</v>
      </c>
      <c r="P51" s="532">
        <f t="shared" si="34"/>
        <v>0</v>
      </c>
      <c r="Q51" s="533" t="str">
        <f t="shared" si="35"/>
        <v>Ремонтфасадів</v>
      </c>
    </row>
    <row r="52" spans="1:17" ht="12.75" outlineLevel="1">
      <c r="A52" s="524" t="s">
        <v>459</v>
      </c>
      <c r="B52" s="525"/>
      <c r="C52" s="526"/>
      <c r="D52" s="513">
        <f t="shared" si="26"/>
        <v>242</v>
      </c>
      <c r="E52" s="527"/>
      <c r="F52" s="528">
        <f t="shared" si="27"/>
        <v>0</v>
      </c>
      <c r="G52" s="529"/>
      <c r="H52" s="478"/>
      <c r="I52" s="518">
        <f t="shared" si="28"/>
        <v>0</v>
      </c>
      <c r="J52" s="530"/>
      <c r="K52" s="531" t="e">
        <f t="shared" si="29"/>
        <v>#DIV/0!</v>
      </c>
      <c r="L52" s="521">
        <f t="shared" si="30"/>
        <v>0</v>
      </c>
      <c r="M52" s="517">
        <f t="shared" si="31"/>
        <v>0</v>
      </c>
      <c r="N52" s="513">
        <f t="shared" si="32"/>
        <v>242</v>
      </c>
      <c r="O52" s="530">
        <f t="shared" si="33"/>
        <v>0</v>
      </c>
      <c r="P52" s="532">
        <f t="shared" si="34"/>
        <v>0</v>
      </c>
      <c r="Q52" s="533" t="str">
        <f t="shared" si="35"/>
        <v>Ремонт підїздів</v>
      </c>
    </row>
    <row r="53" spans="1:17" ht="12.75" outlineLevel="1">
      <c r="A53" s="524" t="s">
        <v>234</v>
      </c>
      <c r="B53" s="525"/>
      <c r="C53" s="526"/>
      <c r="D53" s="513">
        <f t="shared" si="26"/>
        <v>157.5</v>
      </c>
      <c r="E53" s="527"/>
      <c r="F53" s="528">
        <f t="shared" si="27"/>
        <v>0</v>
      </c>
      <c r="G53" s="529"/>
      <c r="H53" s="478"/>
      <c r="I53" s="518">
        <f t="shared" si="28"/>
        <v>0</v>
      </c>
      <c r="J53" s="530"/>
      <c r="K53" s="531" t="e">
        <f t="shared" si="29"/>
        <v>#DIV/0!</v>
      </c>
      <c r="L53" s="521">
        <f t="shared" si="30"/>
        <v>0</v>
      </c>
      <c r="M53" s="517">
        <f t="shared" si="31"/>
        <v>0</v>
      </c>
      <c r="N53" s="513">
        <f t="shared" si="32"/>
        <v>157.5</v>
      </c>
      <c r="O53" s="530">
        <f t="shared" si="33"/>
        <v>0</v>
      </c>
      <c r="P53" s="532">
        <f t="shared" si="34"/>
        <v>0</v>
      </c>
      <c r="Q53" s="533" t="str">
        <f t="shared" si="35"/>
        <v>Ремонт міжпанельних швів</v>
      </c>
    </row>
    <row r="54" spans="1:17" ht="12.75" outlineLevel="1">
      <c r="A54" s="524" t="s">
        <v>460</v>
      </c>
      <c r="B54" s="525"/>
      <c r="C54" s="526"/>
      <c r="D54" s="513">
        <f t="shared" si="26"/>
        <v>18.9</v>
      </c>
      <c r="E54" s="527"/>
      <c r="F54" s="528">
        <f t="shared" si="27"/>
        <v>0</v>
      </c>
      <c r="G54" s="529"/>
      <c r="H54" s="478"/>
      <c r="I54" s="518">
        <f t="shared" si="28"/>
        <v>0</v>
      </c>
      <c r="J54" s="530"/>
      <c r="K54" s="531" t="e">
        <f t="shared" si="29"/>
        <v>#DIV/0!</v>
      </c>
      <c r="L54" s="521">
        <f t="shared" si="30"/>
        <v>0</v>
      </c>
      <c r="M54" s="517">
        <f t="shared" si="31"/>
        <v>0</v>
      </c>
      <c r="N54" s="513">
        <f t="shared" si="32"/>
        <v>18.9</v>
      </c>
      <c r="O54" s="530">
        <f t="shared" si="33"/>
        <v>0</v>
      </c>
      <c r="P54" s="532">
        <f t="shared" si="34"/>
        <v>0</v>
      </c>
      <c r="Q54" s="533" t="str">
        <f t="shared" si="35"/>
        <v>Ремонт дверей</v>
      </c>
    </row>
    <row r="55" spans="1:17" ht="12.75" outlineLevel="1">
      <c r="A55" s="524" t="s">
        <v>461</v>
      </c>
      <c r="B55" s="525"/>
      <c r="C55" s="526"/>
      <c r="D55" s="513">
        <f t="shared" si="26"/>
        <v>5</v>
      </c>
      <c r="E55" s="527"/>
      <c r="F55" s="528">
        <f t="shared" si="27"/>
        <v>0</v>
      </c>
      <c r="G55" s="534"/>
      <c r="H55" s="478"/>
      <c r="I55" s="518">
        <f t="shared" si="28"/>
        <v>0</v>
      </c>
      <c r="J55" s="530"/>
      <c r="K55" s="531" t="e">
        <f t="shared" si="29"/>
        <v>#DIV/0!</v>
      </c>
      <c r="L55" s="521">
        <f t="shared" si="30"/>
        <v>0</v>
      </c>
      <c r="M55" s="517">
        <f t="shared" si="31"/>
        <v>0</v>
      </c>
      <c r="N55" s="513">
        <f t="shared" si="32"/>
        <v>5</v>
      </c>
      <c r="O55" s="530">
        <f t="shared" si="33"/>
        <v>0</v>
      </c>
      <c r="P55" s="532">
        <f t="shared" si="34"/>
        <v>0</v>
      </c>
      <c r="Q55" s="533" t="str">
        <f t="shared" si="35"/>
        <v>Ремонт вікон</v>
      </c>
    </row>
    <row r="56" spans="1:17" ht="12.75" outlineLevel="1">
      <c r="A56" s="524" t="s">
        <v>238</v>
      </c>
      <c r="B56" s="525"/>
      <c r="C56" s="526"/>
      <c r="D56" s="513">
        <f t="shared" si="26"/>
        <v>79.8</v>
      </c>
      <c r="E56" s="527"/>
      <c r="F56" s="528">
        <f t="shared" si="27"/>
        <v>0</v>
      </c>
      <c r="G56" s="534"/>
      <c r="H56" s="478"/>
      <c r="I56" s="518">
        <f t="shared" si="28"/>
        <v>0</v>
      </c>
      <c r="J56" s="530"/>
      <c r="K56" s="531" t="e">
        <f t="shared" si="29"/>
        <v>#DIV/0!</v>
      </c>
      <c r="L56" s="521">
        <f t="shared" si="30"/>
        <v>0</v>
      </c>
      <c r="M56" s="517">
        <f t="shared" si="31"/>
        <v>0</v>
      </c>
      <c r="N56" s="513">
        <f t="shared" si="32"/>
        <v>79.8</v>
      </c>
      <c r="O56" s="530">
        <f t="shared" si="33"/>
        <v>0</v>
      </c>
      <c r="P56" s="532">
        <f t="shared" si="34"/>
        <v>0</v>
      </c>
      <c r="Q56" s="533" t="str">
        <f t="shared" si="35"/>
        <v>Омолодження дерев</v>
      </c>
    </row>
    <row r="57" spans="1:17" ht="12.75" outlineLevel="1">
      <c r="A57" s="524" t="s">
        <v>462</v>
      </c>
      <c r="B57" s="525"/>
      <c r="C57" s="526"/>
      <c r="D57" s="513">
        <f t="shared" si="26"/>
        <v>469.3</v>
      </c>
      <c r="E57" s="527"/>
      <c r="F57" s="528">
        <f t="shared" si="27"/>
        <v>0</v>
      </c>
      <c r="G57" s="534"/>
      <c r="H57" s="478"/>
      <c r="I57" s="518">
        <f t="shared" si="28"/>
        <v>0</v>
      </c>
      <c r="J57" s="530"/>
      <c r="K57" s="531" t="e">
        <f t="shared" si="29"/>
        <v>#DIV/0!</v>
      </c>
      <c r="L57" s="521">
        <f t="shared" si="30"/>
        <v>0</v>
      </c>
      <c r="M57" s="517">
        <f t="shared" si="31"/>
        <v>0</v>
      </c>
      <c r="N57" s="513">
        <f t="shared" si="32"/>
        <v>469.3</v>
      </c>
      <c r="O57" s="530">
        <f t="shared" si="33"/>
        <v>0</v>
      </c>
      <c r="P57" s="532">
        <f t="shared" si="34"/>
        <v>0</v>
      </c>
      <c r="Q57" s="533" t="str">
        <f t="shared" si="35"/>
        <v>Заміна інж. Мереж (м)</v>
      </c>
    </row>
    <row r="58" spans="1:17" ht="12.75" outlineLevel="1">
      <c r="A58" s="524" t="s">
        <v>463</v>
      </c>
      <c r="B58" s="526"/>
      <c r="C58" s="526"/>
      <c r="D58" s="513">
        <f t="shared" si="26"/>
        <v>8</v>
      </c>
      <c r="E58" s="527"/>
      <c r="F58" s="528">
        <f t="shared" si="27"/>
        <v>0</v>
      </c>
      <c r="G58" s="534"/>
      <c r="H58" s="478"/>
      <c r="I58" s="518">
        <f t="shared" si="28"/>
        <v>0</v>
      </c>
      <c r="J58" s="530"/>
      <c r="K58" s="531" t="e">
        <f t="shared" si="29"/>
        <v>#DIV/0!</v>
      </c>
      <c r="L58" s="521">
        <f t="shared" si="30"/>
        <v>0</v>
      </c>
      <c r="M58" s="517">
        <f t="shared" si="31"/>
        <v>0</v>
      </c>
      <c r="N58" s="513">
        <f t="shared" si="32"/>
        <v>8</v>
      </c>
      <c r="O58" s="530">
        <f t="shared" si="33"/>
        <v>0</v>
      </c>
      <c r="P58" s="532">
        <f t="shared" si="34"/>
        <v>0</v>
      </c>
      <c r="Q58" s="533" t="str">
        <f t="shared" si="35"/>
        <v>Ремонт майданчиків</v>
      </c>
    </row>
    <row r="59" spans="1:17" ht="12.75" outlineLevel="1">
      <c r="A59" s="535" t="s">
        <v>464</v>
      </c>
      <c r="B59" s="536"/>
      <c r="C59" s="536"/>
      <c r="D59" s="513">
        <f t="shared" si="26"/>
        <v>70</v>
      </c>
      <c r="E59" s="537"/>
      <c r="F59" s="538">
        <f t="shared" si="27"/>
        <v>0</v>
      </c>
      <c r="G59" s="539"/>
      <c r="H59" s="540"/>
      <c r="I59" s="518">
        <f t="shared" si="28"/>
        <v>0</v>
      </c>
      <c r="J59" s="541"/>
      <c r="K59" s="531" t="e">
        <f t="shared" si="29"/>
        <v>#DIV/0!</v>
      </c>
      <c r="L59" s="521">
        <f t="shared" si="30"/>
        <v>0</v>
      </c>
      <c r="M59" s="517">
        <f t="shared" si="31"/>
        <v>0</v>
      </c>
      <c r="N59" s="513">
        <f t="shared" si="32"/>
        <v>70</v>
      </c>
      <c r="O59" s="541">
        <f t="shared" si="33"/>
        <v>0</v>
      </c>
      <c r="P59" s="532">
        <f t="shared" si="34"/>
        <v>0</v>
      </c>
      <c r="Q59" s="542" t="str">
        <f t="shared" si="35"/>
        <v>Ремонт ліфтів</v>
      </c>
    </row>
    <row r="60" spans="1:17" ht="12.75" outlineLevel="1">
      <c r="A60" s="543" t="s">
        <v>17</v>
      </c>
      <c r="B60" s="544">
        <f>SUM(B50:B59)</f>
        <v>0</v>
      </c>
      <c r="C60" s="544">
        <f>SUM(C50:C59)</f>
        <v>0</v>
      </c>
      <c r="D60" s="545">
        <f>SUM(D50:D59)</f>
        <v>1542.2</v>
      </c>
      <c r="E60" s="546"/>
      <c r="F60" s="547">
        <f t="shared" si="27"/>
        <v>0</v>
      </c>
      <c r="G60" s="548">
        <f>SUM(G50:G59)</f>
        <v>0</v>
      </c>
      <c r="H60" s="548">
        <f>SUM(H50:H59)</f>
        <v>0</v>
      </c>
      <c r="I60" s="546">
        <f>SUM(I50:I59)</f>
        <v>0</v>
      </c>
      <c r="J60" s="546">
        <f>SUM(J50:J59)</f>
        <v>0</v>
      </c>
      <c r="K60" s="547" t="e">
        <f t="shared" si="29"/>
        <v>#DIV/0!</v>
      </c>
      <c r="L60" s="544">
        <f>SUM(L50:L59)</f>
        <v>0</v>
      </c>
      <c r="M60" s="549">
        <f>SUM(M50:M59)</f>
        <v>0</v>
      </c>
      <c r="N60" s="550">
        <f>SUM(N50:N59)</f>
        <v>1542.2</v>
      </c>
      <c r="O60" s="546">
        <f t="shared" si="33"/>
        <v>0</v>
      </c>
      <c r="P60" s="551">
        <f t="shared" si="34"/>
        <v>0</v>
      </c>
      <c r="Q60" s="552" t="str">
        <f t="shared" si="35"/>
        <v>ВСЬОГО</v>
      </c>
    </row>
    <row r="61" spans="1:17" ht="12.75">
      <c r="A61" s="553"/>
      <c r="B61" s="553"/>
      <c r="C61" s="553"/>
      <c r="D61" s="554"/>
      <c r="E61" s="553"/>
      <c r="F61" s="555"/>
      <c r="G61" s="553"/>
      <c r="H61" s="553"/>
      <c r="I61" s="553"/>
      <c r="J61" s="553"/>
      <c r="K61" s="555"/>
      <c r="L61" s="553"/>
      <c r="M61" s="553"/>
      <c r="N61" s="553"/>
      <c r="O61" s="553"/>
      <c r="P61" s="556"/>
      <c r="Q61" s="557"/>
    </row>
    <row r="62" spans="1:17" ht="12.75">
      <c r="A62" s="553"/>
      <c r="B62" s="553"/>
      <c r="C62" s="553"/>
      <c r="D62" s="554"/>
      <c r="E62" s="553"/>
      <c r="F62" s="555"/>
      <c r="G62" s="553"/>
      <c r="H62" s="553"/>
      <c r="I62" s="553"/>
      <c r="J62" s="553"/>
      <c r="K62" s="555"/>
      <c r="L62" s="553"/>
      <c r="M62" s="553"/>
      <c r="N62" s="553"/>
      <c r="O62" s="553"/>
      <c r="P62" s="556"/>
      <c r="Q62" s="557"/>
    </row>
    <row r="63" ht="12.75">
      <c r="A63" t="s">
        <v>468</v>
      </c>
    </row>
    <row r="64" spans="2:15" ht="13.5" customHeight="1">
      <c r="B64" s="625" t="s">
        <v>453</v>
      </c>
      <c r="C64" s="625"/>
      <c r="D64" s="625"/>
      <c r="E64" s="625"/>
      <c r="F64" s="502"/>
      <c r="G64" s="625" t="s">
        <v>454</v>
      </c>
      <c r="H64" s="625"/>
      <c r="I64" s="625"/>
      <c r="J64" s="625"/>
      <c r="K64" s="502"/>
      <c r="L64" s="625" t="s">
        <v>17</v>
      </c>
      <c r="M64" s="625"/>
      <c r="N64" s="625"/>
      <c r="O64" s="625"/>
    </row>
    <row r="65" spans="1:17" ht="12.75">
      <c r="A65" s="503"/>
      <c r="B65" s="504" t="s">
        <v>455</v>
      </c>
      <c r="C65" s="505" t="s">
        <v>456</v>
      </c>
      <c r="D65" s="505" t="s">
        <v>408</v>
      </c>
      <c r="E65" s="506" t="s">
        <v>409</v>
      </c>
      <c r="F65" s="507" t="s">
        <v>401</v>
      </c>
      <c r="G65" s="504" t="s">
        <v>455</v>
      </c>
      <c r="H65" s="505" t="s">
        <v>456</v>
      </c>
      <c r="I65" s="505" t="s">
        <v>408</v>
      </c>
      <c r="J65" s="506" t="s">
        <v>409</v>
      </c>
      <c r="K65" s="507" t="s">
        <v>401</v>
      </c>
      <c r="L65" s="508" t="s">
        <v>455</v>
      </c>
      <c r="M65" s="505" t="s">
        <v>456</v>
      </c>
      <c r="N65" s="505" t="s">
        <v>408</v>
      </c>
      <c r="O65" s="505" t="s">
        <v>409</v>
      </c>
      <c r="P65" s="506" t="s">
        <v>401</v>
      </c>
      <c r="Q65" s="509"/>
    </row>
    <row r="66" spans="1:17" ht="12.75">
      <c r="A66" s="510" t="s">
        <v>457</v>
      </c>
      <c r="B66" s="511">
        <v>46</v>
      </c>
      <c r="C66" s="512">
        <v>1740</v>
      </c>
      <c r="D66" s="513">
        <v>443.7</v>
      </c>
      <c r="E66" s="514"/>
      <c r="F66" s="515">
        <f aca="true" t="shared" si="36" ref="F66:F76">E66/D66%</f>
        <v>0</v>
      </c>
      <c r="G66" s="516">
        <v>54</v>
      </c>
      <c r="H66" s="517">
        <v>2033</v>
      </c>
      <c r="I66" s="518"/>
      <c r="J66" s="519"/>
      <c r="K66" s="520" t="e">
        <f aca="true" t="shared" si="37" ref="K66:K76">J66/I66%</f>
        <v>#DIV/0!</v>
      </c>
      <c r="L66" s="521">
        <f aca="true" t="shared" si="38" ref="L66:L75">B66+G66</f>
        <v>100</v>
      </c>
      <c r="M66" s="517">
        <f aca="true" t="shared" si="39" ref="M66:M75">C66+H66</f>
        <v>3773</v>
      </c>
      <c r="N66" s="513">
        <f aca="true" t="shared" si="40" ref="N66:N75">D66+I66</f>
        <v>443.7</v>
      </c>
      <c r="O66" s="519">
        <f aca="true" t="shared" si="41" ref="O66:O75">E66+J66</f>
        <v>0</v>
      </c>
      <c r="P66" s="522">
        <f aca="true" t="shared" si="42" ref="P66:P76">O66/N66%</f>
        <v>0</v>
      </c>
      <c r="Q66" s="523" t="str">
        <f aca="true" t="shared" si="43" ref="Q66:Q76">A66</f>
        <v>Ремонт покрівлі</v>
      </c>
    </row>
    <row r="67" spans="1:17" ht="12.75">
      <c r="A67" s="524" t="s">
        <v>469</v>
      </c>
      <c r="B67" s="525"/>
      <c r="C67" s="526">
        <v>120</v>
      </c>
      <c r="D67" s="558">
        <v>48</v>
      </c>
      <c r="E67" s="527"/>
      <c r="F67" s="528">
        <f t="shared" si="36"/>
        <v>0</v>
      </c>
      <c r="G67" s="529"/>
      <c r="H67" s="478"/>
      <c r="I67" s="559"/>
      <c r="J67" s="530"/>
      <c r="K67" s="531" t="e">
        <f t="shared" si="37"/>
        <v>#DIV/0!</v>
      </c>
      <c r="L67" s="560">
        <f t="shared" si="38"/>
        <v>0</v>
      </c>
      <c r="M67" s="478">
        <f t="shared" si="39"/>
        <v>120</v>
      </c>
      <c r="N67" s="513">
        <f t="shared" si="40"/>
        <v>48</v>
      </c>
      <c r="O67" s="530">
        <f t="shared" si="41"/>
        <v>0</v>
      </c>
      <c r="P67" s="532">
        <f t="shared" si="42"/>
        <v>0</v>
      </c>
      <c r="Q67" s="533" t="str">
        <f t="shared" si="43"/>
        <v>Ремонт фасадів</v>
      </c>
    </row>
    <row r="68" spans="1:17" ht="12.75">
      <c r="A68" s="524" t="s">
        <v>459</v>
      </c>
      <c r="B68" s="525"/>
      <c r="C68" s="526">
        <v>1100</v>
      </c>
      <c r="D68" s="561">
        <v>242</v>
      </c>
      <c r="E68" s="527"/>
      <c r="F68" s="528">
        <f t="shared" si="36"/>
        <v>0</v>
      </c>
      <c r="G68" s="529">
        <v>12</v>
      </c>
      <c r="H68" s="478"/>
      <c r="I68" s="559"/>
      <c r="J68" s="530"/>
      <c r="K68" s="531" t="e">
        <f t="shared" si="37"/>
        <v>#DIV/0!</v>
      </c>
      <c r="L68" s="560">
        <f t="shared" si="38"/>
        <v>12</v>
      </c>
      <c r="M68" s="478">
        <f t="shared" si="39"/>
        <v>1100</v>
      </c>
      <c r="N68" s="513">
        <f t="shared" si="40"/>
        <v>242</v>
      </c>
      <c r="O68" s="530">
        <f t="shared" si="41"/>
        <v>0</v>
      </c>
      <c r="P68" s="532">
        <f t="shared" si="42"/>
        <v>0</v>
      </c>
      <c r="Q68" s="533" t="str">
        <f t="shared" si="43"/>
        <v>Ремонт підїздів</v>
      </c>
    </row>
    <row r="69" spans="1:17" ht="12.75">
      <c r="A69" s="524" t="s">
        <v>234</v>
      </c>
      <c r="B69" s="525">
        <v>15</v>
      </c>
      <c r="C69" s="526">
        <v>750</v>
      </c>
      <c r="D69" s="558">
        <v>157.5</v>
      </c>
      <c r="E69" s="527"/>
      <c r="F69" s="528">
        <f t="shared" si="36"/>
        <v>0</v>
      </c>
      <c r="G69" s="529">
        <v>18</v>
      </c>
      <c r="H69" s="478">
        <v>705</v>
      </c>
      <c r="I69" s="559"/>
      <c r="J69" s="530"/>
      <c r="K69" s="531" t="e">
        <f t="shared" si="37"/>
        <v>#DIV/0!</v>
      </c>
      <c r="L69" s="560">
        <f t="shared" si="38"/>
        <v>33</v>
      </c>
      <c r="M69" s="478">
        <f t="shared" si="39"/>
        <v>1455</v>
      </c>
      <c r="N69" s="513">
        <f t="shared" si="40"/>
        <v>157.5</v>
      </c>
      <c r="O69" s="530">
        <f t="shared" si="41"/>
        <v>0</v>
      </c>
      <c r="P69" s="532">
        <f t="shared" si="42"/>
        <v>0</v>
      </c>
      <c r="Q69" s="533" t="str">
        <f t="shared" si="43"/>
        <v>Ремонт міжпанельних швів</v>
      </c>
    </row>
    <row r="70" spans="1:17" ht="12.75">
      <c r="A70" s="524" t="s">
        <v>460</v>
      </c>
      <c r="B70" s="525">
        <v>9</v>
      </c>
      <c r="C70" s="526"/>
      <c r="D70" s="558">
        <v>18.9</v>
      </c>
      <c r="E70" s="527"/>
      <c r="F70" s="528">
        <f t="shared" si="36"/>
        <v>0</v>
      </c>
      <c r="G70" s="529"/>
      <c r="H70" s="478"/>
      <c r="I70" s="559"/>
      <c r="J70" s="530"/>
      <c r="K70" s="531" t="e">
        <f t="shared" si="37"/>
        <v>#DIV/0!</v>
      </c>
      <c r="L70" s="560">
        <f t="shared" si="38"/>
        <v>9</v>
      </c>
      <c r="M70" s="478">
        <f t="shared" si="39"/>
        <v>0</v>
      </c>
      <c r="N70" s="513">
        <f t="shared" si="40"/>
        <v>18.9</v>
      </c>
      <c r="O70" s="530">
        <f t="shared" si="41"/>
        <v>0</v>
      </c>
      <c r="P70" s="532">
        <f t="shared" si="42"/>
        <v>0</v>
      </c>
      <c r="Q70" s="533" t="str">
        <f t="shared" si="43"/>
        <v>Ремонт дверей</v>
      </c>
    </row>
    <row r="71" spans="1:17" ht="12.75">
      <c r="A71" s="524" t="s">
        <v>461</v>
      </c>
      <c r="B71" s="525">
        <v>15</v>
      </c>
      <c r="C71" s="526"/>
      <c r="D71" s="558">
        <v>5</v>
      </c>
      <c r="E71" s="527"/>
      <c r="F71" s="528">
        <f t="shared" si="36"/>
        <v>0</v>
      </c>
      <c r="G71" s="534"/>
      <c r="H71" s="478"/>
      <c r="I71" s="559"/>
      <c r="J71" s="530"/>
      <c r="K71" s="531" t="e">
        <f t="shared" si="37"/>
        <v>#DIV/0!</v>
      </c>
      <c r="L71" s="560">
        <f t="shared" si="38"/>
        <v>15</v>
      </c>
      <c r="M71" s="478">
        <f t="shared" si="39"/>
        <v>0</v>
      </c>
      <c r="N71" s="513">
        <f t="shared" si="40"/>
        <v>5</v>
      </c>
      <c r="O71" s="530">
        <f t="shared" si="41"/>
        <v>0</v>
      </c>
      <c r="P71" s="532">
        <f t="shared" si="42"/>
        <v>0</v>
      </c>
      <c r="Q71" s="533" t="str">
        <f t="shared" si="43"/>
        <v>Ремонт вікон</v>
      </c>
    </row>
    <row r="72" spans="1:17" ht="12.75">
      <c r="A72" s="524" t="s">
        <v>238</v>
      </c>
      <c r="B72" s="525">
        <v>38</v>
      </c>
      <c r="C72" s="526"/>
      <c r="D72" s="558">
        <v>79.8</v>
      </c>
      <c r="E72" s="527"/>
      <c r="F72" s="528">
        <f t="shared" si="36"/>
        <v>0</v>
      </c>
      <c r="G72" s="534">
        <v>91</v>
      </c>
      <c r="H72" s="478"/>
      <c r="I72" s="559"/>
      <c r="J72" s="530"/>
      <c r="K72" s="531" t="e">
        <f t="shared" si="37"/>
        <v>#DIV/0!</v>
      </c>
      <c r="L72" s="560">
        <f t="shared" si="38"/>
        <v>129</v>
      </c>
      <c r="M72" s="478">
        <f t="shared" si="39"/>
        <v>0</v>
      </c>
      <c r="N72" s="513">
        <f t="shared" si="40"/>
        <v>79.8</v>
      </c>
      <c r="O72" s="530">
        <f t="shared" si="41"/>
        <v>0</v>
      </c>
      <c r="P72" s="532">
        <f t="shared" si="42"/>
        <v>0</v>
      </c>
      <c r="Q72" s="533" t="str">
        <f t="shared" si="43"/>
        <v>Омолодження дерев</v>
      </c>
    </row>
    <row r="73" spans="1:17" ht="12.75">
      <c r="A73" s="524" t="s">
        <v>462</v>
      </c>
      <c r="B73" s="525"/>
      <c r="C73" s="526">
        <v>600</v>
      </c>
      <c r="D73" s="558">
        <v>469.3</v>
      </c>
      <c r="E73" s="527"/>
      <c r="F73" s="528">
        <f t="shared" si="36"/>
        <v>0</v>
      </c>
      <c r="G73" s="534">
        <v>172</v>
      </c>
      <c r="H73" s="478">
        <v>888</v>
      </c>
      <c r="I73" s="559"/>
      <c r="J73" s="530"/>
      <c r="K73" s="531" t="e">
        <f t="shared" si="37"/>
        <v>#DIV/0!</v>
      </c>
      <c r="L73" s="560">
        <f t="shared" si="38"/>
        <v>172</v>
      </c>
      <c r="M73" s="478">
        <f t="shared" si="39"/>
        <v>1488</v>
      </c>
      <c r="N73" s="513">
        <f t="shared" si="40"/>
        <v>469.3</v>
      </c>
      <c r="O73" s="530">
        <f t="shared" si="41"/>
        <v>0</v>
      </c>
      <c r="P73" s="532">
        <f t="shared" si="42"/>
        <v>0</v>
      </c>
      <c r="Q73" s="533" t="str">
        <f t="shared" si="43"/>
        <v>Заміна інж. Мереж (м)</v>
      </c>
    </row>
    <row r="74" spans="1:17" ht="12.75">
      <c r="A74" s="524" t="s">
        <v>463</v>
      </c>
      <c r="B74" s="526">
        <v>10</v>
      </c>
      <c r="C74" s="526"/>
      <c r="D74" s="558">
        <v>8</v>
      </c>
      <c r="E74" s="527"/>
      <c r="F74" s="528">
        <f t="shared" si="36"/>
        <v>0</v>
      </c>
      <c r="G74" s="534"/>
      <c r="H74" s="478"/>
      <c r="I74" s="559"/>
      <c r="J74" s="530"/>
      <c r="K74" s="531" t="e">
        <f t="shared" si="37"/>
        <v>#DIV/0!</v>
      </c>
      <c r="L74" s="560">
        <f t="shared" si="38"/>
        <v>10</v>
      </c>
      <c r="M74" s="478">
        <f t="shared" si="39"/>
        <v>0</v>
      </c>
      <c r="N74" s="513">
        <f t="shared" si="40"/>
        <v>8</v>
      </c>
      <c r="O74" s="530">
        <f t="shared" si="41"/>
        <v>0</v>
      </c>
      <c r="P74" s="532">
        <f t="shared" si="42"/>
        <v>0</v>
      </c>
      <c r="Q74" s="533" t="str">
        <f t="shared" si="43"/>
        <v>Ремонт майданчиків</v>
      </c>
    </row>
    <row r="75" spans="1:17" ht="12.75">
      <c r="A75" s="535" t="s">
        <v>464</v>
      </c>
      <c r="B75" s="536">
        <v>37</v>
      </c>
      <c r="C75" s="536"/>
      <c r="D75" s="562">
        <v>70</v>
      </c>
      <c r="E75" s="537"/>
      <c r="F75" s="538">
        <f t="shared" si="36"/>
        <v>0</v>
      </c>
      <c r="G75" s="539"/>
      <c r="H75" s="540"/>
      <c r="I75" s="563"/>
      <c r="J75" s="541"/>
      <c r="K75" s="531" t="e">
        <f t="shared" si="37"/>
        <v>#DIV/0!</v>
      </c>
      <c r="L75" s="564">
        <f t="shared" si="38"/>
        <v>37</v>
      </c>
      <c r="M75" s="540">
        <f t="shared" si="39"/>
        <v>0</v>
      </c>
      <c r="N75" s="513">
        <f t="shared" si="40"/>
        <v>70</v>
      </c>
      <c r="O75" s="541">
        <f t="shared" si="41"/>
        <v>0</v>
      </c>
      <c r="P75" s="532">
        <f t="shared" si="42"/>
        <v>0</v>
      </c>
      <c r="Q75" s="542" t="str">
        <f t="shared" si="43"/>
        <v>Ремонт ліфтів</v>
      </c>
    </row>
    <row r="76" spans="1:17" ht="12.75">
      <c r="A76" s="543" t="s">
        <v>17</v>
      </c>
      <c r="B76" s="544">
        <f>SUM(B66:B75)</f>
        <v>170</v>
      </c>
      <c r="C76" s="544">
        <f>SUM(C66:C75)</f>
        <v>4310</v>
      </c>
      <c r="D76" s="545">
        <f>SUM(D66:D75)</f>
        <v>1542.2</v>
      </c>
      <c r="E76" s="546">
        <f>SUM(E66:E75)</f>
        <v>0</v>
      </c>
      <c r="F76" s="547">
        <f t="shared" si="36"/>
        <v>0</v>
      </c>
      <c r="G76" s="548">
        <f>SUM(G66:G75)</f>
        <v>347</v>
      </c>
      <c r="H76" s="548">
        <f>SUM(H66:H75)</f>
        <v>3626</v>
      </c>
      <c r="I76" s="546">
        <f>SUM(I66:I75)</f>
        <v>0</v>
      </c>
      <c r="J76" s="546">
        <f>SUM(J66:J75)</f>
        <v>0</v>
      </c>
      <c r="K76" s="547" t="e">
        <f t="shared" si="37"/>
        <v>#DIV/0!</v>
      </c>
      <c r="L76" s="544">
        <f>SUM(L66:L75)</f>
        <v>517</v>
      </c>
      <c r="M76" s="549">
        <f>SUM(M66:M75)</f>
        <v>7936</v>
      </c>
      <c r="N76" s="550">
        <f>SUM(N66:N75)</f>
        <v>1542.2</v>
      </c>
      <c r="O76" s="546">
        <f>SUM(O66:O75)</f>
        <v>0</v>
      </c>
      <c r="P76" s="551">
        <f t="shared" si="42"/>
        <v>0</v>
      </c>
      <c r="Q76" s="552" t="str">
        <f t="shared" si="43"/>
        <v>ВСЬОГО</v>
      </c>
    </row>
    <row r="79" ht="12" customHeight="1" hidden="1" outlineLevel="1">
      <c r="A79" t="s">
        <v>470</v>
      </c>
    </row>
    <row r="80" spans="2:15" ht="13.5" customHeight="1" hidden="1" outlineLevel="1">
      <c r="B80" s="624" t="s">
        <v>453</v>
      </c>
      <c r="C80" s="624"/>
      <c r="D80" s="624"/>
      <c r="E80" s="624"/>
      <c r="F80" s="502"/>
      <c r="G80" s="624" t="s">
        <v>454</v>
      </c>
      <c r="H80" s="624"/>
      <c r="I80" s="624"/>
      <c r="J80" s="624"/>
      <c r="K80" s="502"/>
      <c r="L80" s="624" t="s">
        <v>17</v>
      </c>
      <c r="M80" s="624"/>
      <c r="N80" s="624"/>
      <c r="O80" s="624"/>
    </row>
    <row r="81" spans="1:17" ht="12.75" hidden="1" outlineLevel="1">
      <c r="A81" s="503"/>
      <c r="B81" s="504" t="s">
        <v>455</v>
      </c>
      <c r="C81" s="505" t="s">
        <v>456</v>
      </c>
      <c r="D81" s="505" t="s">
        <v>408</v>
      </c>
      <c r="E81" s="506" t="s">
        <v>409</v>
      </c>
      <c r="F81" s="507" t="s">
        <v>401</v>
      </c>
      <c r="G81" s="504" t="s">
        <v>455</v>
      </c>
      <c r="H81" s="505" t="s">
        <v>456</v>
      </c>
      <c r="I81" s="505" t="s">
        <v>408</v>
      </c>
      <c r="J81" s="506" t="s">
        <v>409</v>
      </c>
      <c r="K81" s="507" t="s">
        <v>401</v>
      </c>
      <c r="L81" s="508" t="s">
        <v>455</v>
      </c>
      <c r="M81" s="505" t="s">
        <v>456</v>
      </c>
      <c r="N81" s="505" t="s">
        <v>408</v>
      </c>
      <c r="O81" s="505" t="s">
        <v>409</v>
      </c>
      <c r="P81" s="506" t="s">
        <v>401</v>
      </c>
      <c r="Q81" s="509"/>
    </row>
    <row r="82" spans="1:17" ht="12.75" hidden="1" outlineLevel="1">
      <c r="A82" s="510" t="s">
        <v>457</v>
      </c>
      <c r="B82" s="521">
        <v>38</v>
      </c>
      <c r="C82" s="517">
        <v>2714.7</v>
      </c>
      <c r="D82" s="517">
        <v>420</v>
      </c>
      <c r="E82" s="519">
        <v>556.4</v>
      </c>
      <c r="F82" s="520">
        <f aca="true" t="shared" si="44" ref="F82:F92">E82/D82%</f>
        <v>132.47619047619045</v>
      </c>
      <c r="G82" s="565">
        <v>63</v>
      </c>
      <c r="H82" s="517">
        <v>5451.88</v>
      </c>
      <c r="I82" s="519">
        <v>463.84</v>
      </c>
      <c r="J82" s="519">
        <f>734.05+104.53</f>
        <v>838.5799999999999</v>
      </c>
      <c r="K82" s="520">
        <f aca="true" t="shared" si="45" ref="K82:K92">J82/I82%</f>
        <v>180.7907899275612</v>
      </c>
      <c r="L82" s="521">
        <f aca="true" t="shared" si="46" ref="L82:L91">B82+G82</f>
        <v>101</v>
      </c>
      <c r="M82" s="517">
        <f aca="true" t="shared" si="47" ref="M82:M91">C82+H82</f>
        <v>8166.58</v>
      </c>
      <c r="N82" s="517">
        <f aca="true" t="shared" si="48" ref="N82:N91">D82+I82</f>
        <v>883.8399999999999</v>
      </c>
      <c r="O82" s="519">
        <f aca="true" t="shared" si="49" ref="O82:O91">E82+J82</f>
        <v>1394.98</v>
      </c>
      <c r="P82" s="522">
        <f aca="true" t="shared" si="50" ref="P82:P92">O82/N82%</f>
        <v>157.8317342505431</v>
      </c>
      <c r="Q82" s="523" t="str">
        <f aca="true" t="shared" si="51" ref="Q82:Q92">A82</f>
        <v>Ремонт покрівлі</v>
      </c>
    </row>
    <row r="83" spans="1:17" ht="12.75" hidden="1" outlineLevel="1">
      <c r="A83" s="524" t="s">
        <v>458</v>
      </c>
      <c r="B83" s="560">
        <v>4</v>
      </c>
      <c r="C83" s="478">
        <v>120</v>
      </c>
      <c r="D83" s="478">
        <v>79</v>
      </c>
      <c r="E83" s="530">
        <v>14.8</v>
      </c>
      <c r="F83" s="531">
        <f t="shared" si="44"/>
        <v>18.734177215189874</v>
      </c>
      <c r="G83" s="534"/>
      <c r="H83" s="478"/>
      <c r="I83" s="530"/>
      <c r="J83" s="530"/>
      <c r="K83" s="531" t="e">
        <f t="shared" si="45"/>
        <v>#DIV/0!</v>
      </c>
      <c r="L83" s="560">
        <f t="shared" si="46"/>
        <v>4</v>
      </c>
      <c r="M83" s="478">
        <f t="shared" si="47"/>
        <v>120</v>
      </c>
      <c r="N83" s="478">
        <f t="shared" si="48"/>
        <v>79</v>
      </c>
      <c r="O83" s="530">
        <f t="shared" si="49"/>
        <v>14.8</v>
      </c>
      <c r="P83" s="532">
        <f t="shared" si="50"/>
        <v>18.734177215189874</v>
      </c>
      <c r="Q83" s="533" t="str">
        <f t="shared" si="51"/>
        <v>Ремонтфасадів</v>
      </c>
    </row>
    <row r="84" spans="1:17" ht="12.75" hidden="1" outlineLevel="1">
      <c r="A84" s="524" t="s">
        <v>459</v>
      </c>
      <c r="B84" s="560">
        <v>14</v>
      </c>
      <c r="C84" s="478">
        <v>1964</v>
      </c>
      <c r="D84" s="478">
        <v>397.5</v>
      </c>
      <c r="E84" s="530">
        <f>268.6+8.2+17.7</f>
        <v>294.5</v>
      </c>
      <c r="F84" s="531">
        <f t="shared" si="44"/>
        <v>74.0880503144654</v>
      </c>
      <c r="G84" s="534">
        <v>22</v>
      </c>
      <c r="H84" s="478">
        <v>22</v>
      </c>
      <c r="I84" s="530">
        <v>750</v>
      </c>
      <c r="J84" s="530">
        <f>550+2.76</f>
        <v>552.76</v>
      </c>
      <c r="K84" s="531">
        <f t="shared" si="45"/>
        <v>73.70133333333334</v>
      </c>
      <c r="L84" s="560">
        <f t="shared" si="46"/>
        <v>36</v>
      </c>
      <c r="M84" s="478">
        <f t="shared" si="47"/>
        <v>1986</v>
      </c>
      <c r="N84" s="478">
        <f t="shared" si="48"/>
        <v>1147.5</v>
      </c>
      <c r="O84" s="530">
        <f t="shared" si="49"/>
        <v>847.26</v>
      </c>
      <c r="P84" s="532">
        <f t="shared" si="50"/>
        <v>73.83529411764707</v>
      </c>
      <c r="Q84" s="533" t="str">
        <f t="shared" si="51"/>
        <v>Ремонт підїздів</v>
      </c>
    </row>
    <row r="85" spans="1:17" ht="12.75" hidden="1" outlineLevel="1">
      <c r="A85" s="524" t="s">
        <v>234</v>
      </c>
      <c r="B85" s="560">
        <v>24</v>
      </c>
      <c r="C85" s="478">
        <v>3539.4</v>
      </c>
      <c r="D85" s="478">
        <v>637</v>
      </c>
      <c r="E85" s="530">
        <v>639.1</v>
      </c>
      <c r="F85" s="531">
        <f t="shared" si="44"/>
        <v>100.32967032967034</v>
      </c>
      <c r="G85" s="534">
        <v>25</v>
      </c>
      <c r="H85" s="478">
        <v>3309.2</v>
      </c>
      <c r="I85" s="530">
        <v>379.98</v>
      </c>
      <c r="J85" s="530">
        <v>347.47</v>
      </c>
      <c r="K85" s="531">
        <f t="shared" si="45"/>
        <v>91.44428654139692</v>
      </c>
      <c r="L85" s="560">
        <f t="shared" si="46"/>
        <v>49</v>
      </c>
      <c r="M85" s="478">
        <f t="shared" si="47"/>
        <v>6848.6</v>
      </c>
      <c r="N85" s="478">
        <f t="shared" si="48"/>
        <v>1016.98</v>
      </c>
      <c r="O85" s="530">
        <f t="shared" si="49"/>
        <v>986.57</v>
      </c>
      <c r="P85" s="532">
        <f t="shared" si="50"/>
        <v>97.00977403685421</v>
      </c>
      <c r="Q85" s="533" t="str">
        <f t="shared" si="51"/>
        <v>Ремонт міжпанельних швів</v>
      </c>
    </row>
    <row r="86" spans="1:17" ht="12.75" hidden="1" outlineLevel="1">
      <c r="A86" s="524" t="s">
        <v>460</v>
      </c>
      <c r="B86" s="560">
        <v>22</v>
      </c>
      <c r="C86" s="478"/>
      <c r="D86" s="478">
        <v>4.1</v>
      </c>
      <c r="E86" s="530">
        <v>4.3</v>
      </c>
      <c r="F86" s="531">
        <f t="shared" si="44"/>
        <v>104.87804878048782</v>
      </c>
      <c r="G86" s="534"/>
      <c r="H86" s="478"/>
      <c r="I86" s="530"/>
      <c r="J86" s="530"/>
      <c r="K86" s="531" t="e">
        <f t="shared" si="45"/>
        <v>#DIV/0!</v>
      </c>
      <c r="L86" s="560">
        <f t="shared" si="46"/>
        <v>22</v>
      </c>
      <c r="M86" s="478">
        <f t="shared" si="47"/>
        <v>0</v>
      </c>
      <c r="N86" s="478">
        <f t="shared" si="48"/>
        <v>4.1</v>
      </c>
      <c r="O86" s="530">
        <f t="shared" si="49"/>
        <v>4.3</v>
      </c>
      <c r="P86" s="532">
        <f t="shared" si="50"/>
        <v>104.87804878048782</v>
      </c>
      <c r="Q86" s="533" t="str">
        <f t="shared" si="51"/>
        <v>Ремонт дверей</v>
      </c>
    </row>
    <row r="87" spans="1:17" ht="12.75" hidden="1" outlineLevel="1">
      <c r="A87" s="524" t="s">
        <v>461</v>
      </c>
      <c r="B87" s="560">
        <f>14+11</f>
        <v>25</v>
      </c>
      <c r="C87" s="478"/>
      <c r="D87" s="478">
        <v>7.6</v>
      </c>
      <c r="E87" s="530">
        <f>2.4+2.1</f>
        <v>4.5</v>
      </c>
      <c r="F87" s="531">
        <f t="shared" si="44"/>
        <v>59.21052631578947</v>
      </c>
      <c r="G87" s="534"/>
      <c r="H87" s="478"/>
      <c r="I87" s="530"/>
      <c r="J87" s="530"/>
      <c r="K87" s="531" t="e">
        <f t="shared" si="45"/>
        <v>#DIV/0!</v>
      </c>
      <c r="L87" s="560">
        <f t="shared" si="46"/>
        <v>25</v>
      </c>
      <c r="M87" s="478">
        <f t="shared" si="47"/>
        <v>0</v>
      </c>
      <c r="N87" s="478">
        <f t="shared" si="48"/>
        <v>7.6</v>
      </c>
      <c r="O87" s="530">
        <f t="shared" si="49"/>
        <v>4.5</v>
      </c>
      <c r="P87" s="532">
        <f t="shared" si="50"/>
        <v>59.21052631578947</v>
      </c>
      <c r="Q87" s="533" t="str">
        <f t="shared" si="51"/>
        <v>Ремонт вікон</v>
      </c>
    </row>
    <row r="88" spans="1:17" ht="12.75" hidden="1" outlineLevel="1">
      <c r="A88" s="524" t="s">
        <v>238</v>
      </c>
      <c r="B88" s="560">
        <v>38</v>
      </c>
      <c r="C88" s="478"/>
      <c r="D88" s="478">
        <v>68</v>
      </c>
      <c r="E88" s="530">
        <v>68.8</v>
      </c>
      <c r="F88" s="531">
        <f t="shared" si="44"/>
        <v>101.17647058823528</v>
      </c>
      <c r="G88" s="534">
        <v>66</v>
      </c>
      <c r="H88" s="478"/>
      <c r="I88" s="530">
        <v>77.28</v>
      </c>
      <c r="J88" s="530">
        <v>231</v>
      </c>
      <c r="K88" s="531">
        <f t="shared" si="45"/>
        <v>298.9130434782609</v>
      </c>
      <c r="L88" s="560">
        <f t="shared" si="46"/>
        <v>104</v>
      </c>
      <c r="M88" s="478">
        <f t="shared" si="47"/>
        <v>0</v>
      </c>
      <c r="N88" s="478">
        <f t="shared" si="48"/>
        <v>145.28</v>
      </c>
      <c r="O88" s="530">
        <f t="shared" si="49"/>
        <v>299.8</v>
      </c>
      <c r="P88" s="532">
        <f t="shared" si="50"/>
        <v>206.3601321585903</v>
      </c>
      <c r="Q88" s="533" t="str">
        <f t="shared" si="51"/>
        <v>Омолодження дерев</v>
      </c>
    </row>
    <row r="89" spans="1:17" ht="12.75" hidden="1" outlineLevel="1">
      <c r="A89" s="524" t="s">
        <v>471</v>
      </c>
      <c r="B89" s="560"/>
      <c r="C89" s="478">
        <f>895+430.2</f>
        <v>1325.2</v>
      </c>
      <c r="D89" s="478">
        <f>680+61.2</f>
        <v>741.2</v>
      </c>
      <c r="E89" s="530">
        <f>445.6+82.7</f>
        <v>528.3000000000001</v>
      </c>
      <c r="F89" s="531">
        <f t="shared" si="44"/>
        <v>71.27630868861306</v>
      </c>
      <c r="G89" s="534">
        <v>261</v>
      </c>
      <c r="H89" s="478">
        <v>1101.78</v>
      </c>
      <c r="I89" s="530">
        <v>597.3</v>
      </c>
      <c r="J89" s="530">
        <v>218.42</v>
      </c>
      <c r="K89" s="531">
        <f t="shared" si="45"/>
        <v>36.5678888330822</v>
      </c>
      <c r="L89" s="560">
        <f t="shared" si="46"/>
        <v>261</v>
      </c>
      <c r="M89" s="478">
        <f t="shared" si="47"/>
        <v>2426.98</v>
      </c>
      <c r="N89" s="478">
        <f t="shared" si="48"/>
        <v>1338.5</v>
      </c>
      <c r="O89" s="530">
        <f t="shared" si="49"/>
        <v>746.72</v>
      </c>
      <c r="P89" s="532">
        <f t="shared" si="50"/>
        <v>55.78782218901756</v>
      </c>
      <c r="Q89" s="533" t="str">
        <f t="shared" si="51"/>
        <v>Заміна інж. Мереж</v>
      </c>
    </row>
    <row r="90" spans="1:17" ht="12.75" hidden="1" outlineLevel="1">
      <c r="A90" s="524" t="s">
        <v>463</v>
      </c>
      <c r="B90" s="560">
        <v>28</v>
      </c>
      <c r="C90" s="478"/>
      <c r="D90" s="478">
        <v>12</v>
      </c>
      <c r="E90" s="530">
        <v>13.5</v>
      </c>
      <c r="F90" s="531">
        <f t="shared" si="44"/>
        <v>112.5</v>
      </c>
      <c r="G90" s="534"/>
      <c r="H90" s="478"/>
      <c r="I90" s="530"/>
      <c r="J90" s="530"/>
      <c r="K90" s="531" t="e">
        <f t="shared" si="45"/>
        <v>#DIV/0!</v>
      </c>
      <c r="L90" s="560">
        <f t="shared" si="46"/>
        <v>28</v>
      </c>
      <c r="M90" s="478">
        <f t="shared" si="47"/>
        <v>0</v>
      </c>
      <c r="N90" s="478">
        <f t="shared" si="48"/>
        <v>12</v>
      </c>
      <c r="O90" s="530">
        <f t="shared" si="49"/>
        <v>13.5</v>
      </c>
      <c r="P90" s="532">
        <f t="shared" si="50"/>
        <v>112.5</v>
      </c>
      <c r="Q90" s="533" t="str">
        <f t="shared" si="51"/>
        <v>Ремонт майданчиків</v>
      </c>
    </row>
    <row r="91" spans="1:17" ht="12.75" hidden="1" outlineLevel="1">
      <c r="A91" s="535" t="s">
        <v>464</v>
      </c>
      <c r="B91" s="564">
        <v>45</v>
      </c>
      <c r="C91" s="540"/>
      <c r="D91" s="540">
        <v>99</v>
      </c>
      <c r="E91" s="541">
        <v>155.3</v>
      </c>
      <c r="F91" s="566">
        <f t="shared" si="44"/>
        <v>156.8686868686869</v>
      </c>
      <c r="G91" s="539"/>
      <c r="H91" s="540"/>
      <c r="I91" s="541"/>
      <c r="J91" s="541"/>
      <c r="K91" s="531" t="e">
        <f t="shared" si="45"/>
        <v>#DIV/0!</v>
      </c>
      <c r="L91" s="564">
        <f t="shared" si="46"/>
        <v>45</v>
      </c>
      <c r="M91" s="540">
        <f t="shared" si="47"/>
        <v>0</v>
      </c>
      <c r="N91" s="478">
        <f t="shared" si="48"/>
        <v>99</v>
      </c>
      <c r="O91" s="541">
        <f t="shared" si="49"/>
        <v>155.3</v>
      </c>
      <c r="P91" s="532">
        <f t="shared" si="50"/>
        <v>156.8686868686869</v>
      </c>
      <c r="Q91" s="542" t="str">
        <f t="shared" si="51"/>
        <v>Ремонт ліфтів</v>
      </c>
    </row>
    <row r="92" spans="1:17" ht="12.75" hidden="1" outlineLevel="1">
      <c r="A92" s="543" t="s">
        <v>17</v>
      </c>
      <c r="B92" s="544"/>
      <c r="C92" s="549"/>
      <c r="D92" s="546">
        <f>SUM(D82:D91)</f>
        <v>2465.3999999999996</v>
      </c>
      <c r="E92" s="546">
        <f>SUM(E82:E91)</f>
        <v>2279.5</v>
      </c>
      <c r="F92" s="547">
        <f t="shared" si="44"/>
        <v>92.45964143749494</v>
      </c>
      <c r="G92" s="548"/>
      <c r="H92" s="549"/>
      <c r="I92" s="546">
        <f>SUM(I82:I91)</f>
        <v>2268.3999999999996</v>
      </c>
      <c r="J92" s="546">
        <f>SUM(J82:J91)</f>
        <v>2188.23</v>
      </c>
      <c r="K92" s="547">
        <f t="shared" si="45"/>
        <v>96.46579086580851</v>
      </c>
      <c r="L92" s="544">
        <f>SUM(L82:L91)</f>
        <v>675</v>
      </c>
      <c r="M92" s="549">
        <f>SUM(M82:M91)</f>
        <v>19548.16</v>
      </c>
      <c r="N92" s="550">
        <f>SUM(N82:N91)</f>
        <v>4733.8</v>
      </c>
      <c r="O92" s="546">
        <f>SUM(O82:O91)</f>
        <v>4467.7300000000005</v>
      </c>
      <c r="P92" s="551">
        <f t="shared" si="50"/>
        <v>94.37935696480629</v>
      </c>
      <c r="Q92" s="552" t="str">
        <f t="shared" si="51"/>
        <v>ВСЬОГО</v>
      </c>
    </row>
    <row r="93" ht="12.75" hidden="1" outlineLevel="1"/>
    <row r="94" ht="12.75" hidden="1" outlineLevel="1"/>
    <row r="95" ht="12.75" hidden="1" outlineLevel="1">
      <c r="A95" t="s">
        <v>472</v>
      </c>
    </row>
    <row r="96" spans="2:15" ht="13.5" customHeight="1" hidden="1" outlineLevel="1">
      <c r="B96" s="624" t="s">
        <v>453</v>
      </c>
      <c r="C96" s="624"/>
      <c r="D96" s="624"/>
      <c r="E96" s="624"/>
      <c r="F96" s="502"/>
      <c r="G96" s="624" t="s">
        <v>454</v>
      </c>
      <c r="H96" s="624"/>
      <c r="I96" s="624"/>
      <c r="J96" s="624"/>
      <c r="K96" s="502"/>
      <c r="L96" s="624" t="s">
        <v>17</v>
      </c>
      <c r="M96" s="624"/>
      <c r="N96" s="624"/>
      <c r="O96" s="624"/>
    </row>
    <row r="97" spans="1:17" ht="12.75" hidden="1" outlineLevel="1">
      <c r="A97" s="503"/>
      <c r="B97" s="504" t="s">
        <v>455</v>
      </c>
      <c r="C97" s="505" t="s">
        <v>456</v>
      </c>
      <c r="D97" s="505" t="s">
        <v>408</v>
      </c>
      <c r="E97" s="506" t="s">
        <v>409</v>
      </c>
      <c r="F97" s="507" t="s">
        <v>401</v>
      </c>
      <c r="G97" s="504" t="s">
        <v>455</v>
      </c>
      <c r="H97" s="505" t="s">
        <v>456</v>
      </c>
      <c r="I97" s="505" t="s">
        <v>408</v>
      </c>
      <c r="J97" s="506" t="s">
        <v>409</v>
      </c>
      <c r="K97" s="507" t="s">
        <v>401</v>
      </c>
      <c r="L97" s="508" t="s">
        <v>455</v>
      </c>
      <c r="M97" s="505" t="s">
        <v>456</v>
      </c>
      <c r="N97" s="505" t="s">
        <v>408</v>
      </c>
      <c r="O97" s="505" t="s">
        <v>409</v>
      </c>
      <c r="P97" s="506" t="s">
        <v>401</v>
      </c>
      <c r="Q97" s="509"/>
    </row>
    <row r="98" spans="1:17" ht="12.75" hidden="1" outlineLevel="1">
      <c r="A98" s="510" t="s">
        <v>457</v>
      </c>
      <c r="B98" s="567">
        <v>43</v>
      </c>
      <c r="C98" s="568">
        <v>3649.6</v>
      </c>
      <c r="D98" s="517">
        <v>420</v>
      </c>
      <c r="E98" s="514">
        <v>661.7</v>
      </c>
      <c r="F98" s="569">
        <f aca="true" t="shared" si="52" ref="F98:F108">E98/D98%</f>
        <v>157.54761904761907</v>
      </c>
      <c r="G98" s="570">
        <f>43+25+4</f>
        <v>72</v>
      </c>
      <c r="H98" s="517">
        <f>5342.38+288.8+56</f>
        <v>5687.18</v>
      </c>
      <c r="I98" s="519">
        <v>463.84</v>
      </c>
      <c r="J98" s="519">
        <f>758.6+106.8+19.6</f>
        <v>885</v>
      </c>
      <c r="K98" s="520">
        <f aca="true" t="shared" si="53" ref="K98:K108">J98/I98%</f>
        <v>190.79855122456019</v>
      </c>
      <c r="L98" s="521">
        <f aca="true" t="shared" si="54" ref="L98:L107">B98+G98</f>
        <v>115</v>
      </c>
      <c r="M98" s="517">
        <f aca="true" t="shared" si="55" ref="M98:M107">C98+H98</f>
        <v>9336.78</v>
      </c>
      <c r="N98" s="517">
        <f aca="true" t="shared" si="56" ref="N98:N107">D98+I98</f>
        <v>883.8399999999999</v>
      </c>
      <c r="O98" s="519">
        <f aca="true" t="shared" si="57" ref="O98:O107">E98+J98</f>
        <v>1546.7</v>
      </c>
      <c r="P98" s="522">
        <f aca="true" t="shared" si="58" ref="P98:P108">O98/N98%</f>
        <v>174.99773714699492</v>
      </c>
      <c r="Q98" s="523" t="str">
        <f aca="true" t="shared" si="59" ref="Q98:Q108">A98</f>
        <v>Ремонт покрівлі</v>
      </c>
    </row>
    <row r="99" spans="1:17" ht="12.75" hidden="1" outlineLevel="1">
      <c r="A99" s="524" t="s">
        <v>458</v>
      </c>
      <c r="B99" s="571">
        <v>4</v>
      </c>
      <c r="C99" s="572">
        <v>120</v>
      </c>
      <c r="D99" s="572">
        <v>79</v>
      </c>
      <c r="E99" s="527">
        <v>14.8</v>
      </c>
      <c r="F99" s="573">
        <f t="shared" si="52"/>
        <v>18.734177215189874</v>
      </c>
      <c r="G99" s="534"/>
      <c r="H99" s="478"/>
      <c r="I99" s="530"/>
      <c r="J99" s="530"/>
      <c r="K99" s="531" t="e">
        <f t="shared" si="53"/>
        <v>#DIV/0!</v>
      </c>
      <c r="L99" s="560">
        <f t="shared" si="54"/>
        <v>4</v>
      </c>
      <c r="M99" s="478">
        <f t="shared" si="55"/>
        <v>120</v>
      </c>
      <c r="N99" s="478">
        <f t="shared" si="56"/>
        <v>79</v>
      </c>
      <c r="O99" s="530">
        <f t="shared" si="57"/>
        <v>14.8</v>
      </c>
      <c r="P99" s="532">
        <f t="shared" si="58"/>
        <v>18.734177215189874</v>
      </c>
      <c r="Q99" s="533" t="str">
        <f t="shared" si="59"/>
        <v>Ремонтфасадів</v>
      </c>
    </row>
    <row r="100" spans="1:17" ht="12.75" hidden="1" outlineLevel="1">
      <c r="A100" s="524" t="s">
        <v>459</v>
      </c>
      <c r="B100" s="571">
        <v>24</v>
      </c>
      <c r="C100" s="572">
        <v>2698</v>
      </c>
      <c r="D100" s="478">
        <v>397.5</v>
      </c>
      <c r="E100" s="527">
        <v>356.2</v>
      </c>
      <c r="F100" s="531">
        <f t="shared" si="52"/>
        <v>89.61006289308176</v>
      </c>
      <c r="G100" s="574">
        <v>25</v>
      </c>
      <c r="H100" s="478">
        <v>25</v>
      </c>
      <c r="I100" s="530">
        <v>750</v>
      </c>
      <c r="J100" s="530">
        <v>625</v>
      </c>
      <c r="K100" s="531">
        <f t="shared" si="53"/>
        <v>83.33333333333333</v>
      </c>
      <c r="L100" s="560">
        <f t="shared" si="54"/>
        <v>49</v>
      </c>
      <c r="M100" s="478">
        <f t="shared" si="55"/>
        <v>2723</v>
      </c>
      <c r="N100" s="478">
        <f t="shared" si="56"/>
        <v>1147.5</v>
      </c>
      <c r="O100" s="530">
        <f t="shared" si="57"/>
        <v>981.2</v>
      </c>
      <c r="P100" s="532">
        <f t="shared" si="58"/>
        <v>85.50762527233117</v>
      </c>
      <c r="Q100" s="533" t="str">
        <f t="shared" si="59"/>
        <v>Ремонт підїздів</v>
      </c>
    </row>
    <row r="101" spans="1:17" ht="12.75" hidden="1" outlineLevel="1">
      <c r="A101" s="524" t="s">
        <v>234</v>
      </c>
      <c r="B101" s="571">
        <v>24</v>
      </c>
      <c r="C101" s="572">
        <v>3539.4</v>
      </c>
      <c r="D101" s="572">
        <v>637</v>
      </c>
      <c r="E101" s="527">
        <v>639.1</v>
      </c>
      <c r="F101" s="573">
        <f t="shared" si="52"/>
        <v>100.32967032967034</v>
      </c>
      <c r="G101" s="574">
        <v>28</v>
      </c>
      <c r="H101" s="478">
        <v>4075.9</v>
      </c>
      <c r="I101" s="530">
        <v>379.98</v>
      </c>
      <c r="J101" s="530">
        <v>427.9</v>
      </c>
      <c r="K101" s="531">
        <f t="shared" si="53"/>
        <v>112.61119006263486</v>
      </c>
      <c r="L101" s="560">
        <f t="shared" si="54"/>
        <v>52</v>
      </c>
      <c r="M101" s="478">
        <f t="shared" si="55"/>
        <v>7615.3</v>
      </c>
      <c r="N101" s="478">
        <f t="shared" si="56"/>
        <v>1016.98</v>
      </c>
      <c r="O101" s="530">
        <f t="shared" si="57"/>
        <v>1067</v>
      </c>
      <c r="P101" s="532">
        <f t="shared" si="58"/>
        <v>104.91848413931443</v>
      </c>
      <c r="Q101" s="533" t="str">
        <f t="shared" si="59"/>
        <v>Ремонт міжпанельних швів</v>
      </c>
    </row>
    <row r="102" spans="1:17" ht="12.75" hidden="1" outlineLevel="1">
      <c r="A102" s="524" t="s">
        <v>460</v>
      </c>
      <c r="B102" s="571">
        <v>23</v>
      </c>
      <c r="C102" s="478"/>
      <c r="D102" s="478">
        <v>4.1</v>
      </c>
      <c r="E102" s="527">
        <v>5</v>
      </c>
      <c r="F102" s="573">
        <f t="shared" si="52"/>
        <v>121.95121951219514</v>
      </c>
      <c r="G102" s="534"/>
      <c r="H102" s="478"/>
      <c r="I102" s="530"/>
      <c r="J102" s="530"/>
      <c r="K102" s="531" t="e">
        <f t="shared" si="53"/>
        <v>#DIV/0!</v>
      </c>
      <c r="L102" s="560">
        <f t="shared" si="54"/>
        <v>23</v>
      </c>
      <c r="M102" s="478">
        <f t="shared" si="55"/>
        <v>0</v>
      </c>
      <c r="N102" s="478">
        <f t="shared" si="56"/>
        <v>4.1</v>
      </c>
      <c r="O102" s="530">
        <f t="shared" si="57"/>
        <v>5</v>
      </c>
      <c r="P102" s="532">
        <f t="shared" si="58"/>
        <v>121.95121951219514</v>
      </c>
      <c r="Q102" s="533" t="str">
        <f t="shared" si="59"/>
        <v>Ремонт дверей</v>
      </c>
    </row>
    <row r="103" spans="1:17" ht="12.75" hidden="1" outlineLevel="1">
      <c r="A103" s="524" t="s">
        <v>461</v>
      </c>
      <c r="B103" s="571">
        <v>18</v>
      </c>
      <c r="C103" s="478"/>
      <c r="D103" s="478">
        <v>7.6</v>
      </c>
      <c r="E103" s="527">
        <f>3.3+5.6</f>
        <v>8.899999999999999</v>
      </c>
      <c r="F103" s="573">
        <f t="shared" si="52"/>
        <v>117.10526315789473</v>
      </c>
      <c r="G103" s="534"/>
      <c r="H103" s="478"/>
      <c r="I103" s="530"/>
      <c r="J103" s="530"/>
      <c r="K103" s="531" t="e">
        <f t="shared" si="53"/>
        <v>#DIV/0!</v>
      </c>
      <c r="L103" s="560">
        <f t="shared" si="54"/>
        <v>18</v>
      </c>
      <c r="M103" s="478">
        <f t="shared" si="55"/>
        <v>0</v>
      </c>
      <c r="N103" s="478">
        <f t="shared" si="56"/>
        <v>7.6</v>
      </c>
      <c r="O103" s="530">
        <f t="shared" si="57"/>
        <v>8.899999999999999</v>
      </c>
      <c r="P103" s="532">
        <f t="shared" si="58"/>
        <v>117.10526315789473</v>
      </c>
      <c r="Q103" s="533" t="str">
        <f t="shared" si="59"/>
        <v>Ремонт вікон</v>
      </c>
    </row>
    <row r="104" spans="1:17" ht="12.75" hidden="1" outlineLevel="1">
      <c r="A104" s="524" t="s">
        <v>238</v>
      </c>
      <c r="B104" s="571">
        <v>49</v>
      </c>
      <c r="C104" s="572"/>
      <c r="D104" s="572">
        <v>68</v>
      </c>
      <c r="E104" s="527">
        <v>73.7</v>
      </c>
      <c r="F104" s="573">
        <f t="shared" si="52"/>
        <v>108.38235294117646</v>
      </c>
      <c r="G104" s="534">
        <v>66</v>
      </c>
      <c r="H104" s="478"/>
      <c r="I104" s="530">
        <v>77.28</v>
      </c>
      <c r="J104" s="530">
        <v>231</v>
      </c>
      <c r="K104" s="531">
        <f t="shared" si="53"/>
        <v>298.9130434782609</v>
      </c>
      <c r="L104" s="560">
        <f t="shared" si="54"/>
        <v>115</v>
      </c>
      <c r="M104" s="478">
        <f t="shared" si="55"/>
        <v>0</v>
      </c>
      <c r="N104" s="478">
        <f t="shared" si="56"/>
        <v>145.28</v>
      </c>
      <c r="O104" s="530">
        <f t="shared" si="57"/>
        <v>304.7</v>
      </c>
      <c r="P104" s="532">
        <f t="shared" si="58"/>
        <v>209.73292951541848</v>
      </c>
      <c r="Q104" s="533" t="str">
        <f t="shared" si="59"/>
        <v>Омолодження дерев</v>
      </c>
    </row>
    <row r="105" spans="1:17" ht="12.75" hidden="1" outlineLevel="1">
      <c r="A105" s="524" t="s">
        <v>471</v>
      </c>
      <c r="B105" s="560"/>
      <c r="C105" s="572">
        <f>1176.2+39</f>
        <v>1215.2</v>
      </c>
      <c r="D105" s="478">
        <f>680+61.2</f>
        <v>741.2</v>
      </c>
      <c r="E105" s="527">
        <f>512.2+8.9</f>
        <v>521.1</v>
      </c>
      <c r="F105" s="573">
        <f t="shared" si="52"/>
        <v>70.30491095520776</v>
      </c>
      <c r="G105" s="534">
        <f>249+138</f>
        <v>387</v>
      </c>
      <c r="H105" s="478">
        <v>1442.99</v>
      </c>
      <c r="I105" s="530">
        <v>597.3</v>
      </c>
      <c r="J105" s="530">
        <f>223.6+60.7</f>
        <v>284.3</v>
      </c>
      <c r="K105" s="531">
        <f t="shared" si="53"/>
        <v>47.597522183157544</v>
      </c>
      <c r="L105" s="560">
        <f t="shared" si="54"/>
        <v>387</v>
      </c>
      <c r="M105" s="478">
        <f t="shared" si="55"/>
        <v>2658.19</v>
      </c>
      <c r="N105" s="478">
        <f t="shared" si="56"/>
        <v>1338.5</v>
      </c>
      <c r="O105" s="530">
        <f t="shared" si="57"/>
        <v>805.4000000000001</v>
      </c>
      <c r="P105" s="532">
        <f t="shared" si="58"/>
        <v>60.17183414269706</v>
      </c>
      <c r="Q105" s="533" t="str">
        <f t="shared" si="59"/>
        <v>Заміна інж. Мереж</v>
      </c>
    </row>
    <row r="106" spans="1:17" ht="12.75" hidden="1" outlineLevel="1">
      <c r="A106" s="524" t="s">
        <v>463</v>
      </c>
      <c r="B106" s="571">
        <v>28</v>
      </c>
      <c r="C106" s="572"/>
      <c r="D106" s="572">
        <v>12</v>
      </c>
      <c r="E106" s="527">
        <v>13.5</v>
      </c>
      <c r="F106" s="573">
        <f t="shared" si="52"/>
        <v>112.5</v>
      </c>
      <c r="G106" s="534"/>
      <c r="H106" s="478"/>
      <c r="I106" s="530"/>
      <c r="J106" s="530"/>
      <c r="K106" s="531" t="e">
        <f t="shared" si="53"/>
        <v>#DIV/0!</v>
      </c>
      <c r="L106" s="560">
        <f t="shared" si="54"/>
        <v>28</v>
      </c>
      <c r="M106" s="478">
        <f t="shared" si="55"/>
        <v>0</v>
      </c>
      <c r="N106" s="478">
        <f t="shared" si="56"/>
        <v>12</v>
      </c>
      <c r="O106" s="530">
        <f t="shared" si="57"/>
        <v>13.5</v>
      </c>
      <c r="P106" s="532">
        <f t="shared" si="58"/>
        <v>112.5</v>
      </c>
      <c r="Q106" s="533" t="str">
        <f t="shared" si="59"/>
        <v>Ремонт майданчиків</v>
      </c>
    </row>
    <row r="107" spans="1:17" ht="12.75" hidden="1" outlineLevel="1">
      <c r="A107" s="535" t="s">
        <v>464</v>
      </c>
      <c r="B107" s="575">
        <v>68</v>
      </c>
      <c r="C107" s="576"/>
      <c r="D107" s="576">
        <v>99</v>
      </c>
      <c r="E107" s="537">
        <v>240.3</v>
      </c>
      <c r="F107" s="577">
        <f t="shared" si="52"/>
        <v>242.72727272727275</v>
      </c>
      <c r="G107" s="539"/>
      <c r="H107" s="540"/>
      <c r="I107" s="541"/>
      <c r="J107" s="541"/>
      <c r="K107" s="531" t="e">
        <f t="shared" si="53"/>
        <v>#DIV/0!</v>
      </c>
      <c r="L107" s="564">
        <f t="shared" si="54"/>
        <v>68</v>
      </c>
      <c r="M107" s="540">
        <f t="shared" si="55"/>
        <v>0</v>
      </c>
      <c r="N107" s="478">
        <f t="shared" si="56"/>
        <v>99</v>
      </c>
      <c r="O107" s="541">
        <f t="shared" si="57"/>
        <v>240.3</v>
      </c>
      <c r="P107" s="532">
        <f t="shared" si="58"/>
        <v>242.72727272727275</v>
      </c>
      <c r="Q107" s="542" t="str">
        <f t="shared" si="59"/>
        <v>Ремонт ліфтів</v>
      </c>
    </row>
    <row r="108" spans="1:17" ht="12.75" hidden="1" outlineLevel="1">
      <c r="A108" s="543" t="s">
        <v>17</v>
      </c>
      <c r="B108" s="544"/>
      <c r="C108" s="549"/>
      <c r="D108" s="546">
        <f>SUM(D98:D107)</f>
        <v>2465.3999999999996</v>
      </c>
      <c r="E108" s="546">
        <f>SUM(E98:E107)</f>
        <v>2534.3000000000006</v>
      </c>
      <c r="F108" s="547">
        <f t="shared" si="52"/>
        <v>102.79467834834108</v>
      </c>
      <c r="G108" s="548"/>
      <c r="H108" s="549"/>
      <c r="I108" s="546">
        <f>SUM(I98:I107)</f>
        <v>2268.3999999999996</v>
      </c>
      <c r="J108" s="546">
        <f>SUM(J98:J107)</f>
        <v>2453.2000000000003</v>
      </c>
      <c r="K108" s="547">
        <f t="shared" si="53"/>
        <v>108.14671133838831</v>
      </c>
      <c r="L108" s="544">
        <f>SUM(L98:L107)</f>
        <v>859</v>
      </c>
      <c r="M108" s="549">
        <f>SUM(M98:M107)</f>
        <v>22453.27</v>
      </c>
      <c r="N108" s="550">
        <f>SUM(N98:N107)</f>
        <v>4733.8</v>
      </c>
      <c r="O108" s="546">
        <f>SUM(O98:O107)</f>
        <v>4987.5</v>
      </c>
      <c r="P108" s="551">
        <f t="shared" si="58"/>
        <v>105.35933077020576</v>
      </c>
      <c r="Q108" s="552" t="str">
        <f t="shared" si="59"/>
        <v>ВСЬОГО</v>
      </c>
    </row>
    <row r="109" ht="12.75" hidden="1" outlineLevel="1"/>
  </sheetData>
  <sheetProtection selectLockedCells="1" selectUnlockedCells="1"/>
  <mergeCells count="21">
    <mergeCell ref="B96:E96"/>
    <mergeCell ref="G96:J96"/>
    <mergeCell ref="L96:O96"/>
    <mergeCell ref="B64:E64"/>
    <mergeCell ref="G64:J64"/>
    <mergeCell ref="L64:O64"/>
    <mergeCell ref="B80:E80"/>
    <mergeCell ref="G80:J80"/>
    <mergeCell ref="L80:O80"/>
    <mergeCell ref="B33:E33"/>
    <mergeCell ref="G33:J33"/>
    <mergeCell ref="L33:O33"/>
    <mergeCell ref="B48:E48"/>
    <mergeCell ref="G48:J48"/>
    <mergeCell ref="L48:O48"/>
    <mergeCell ref="B3:E3"/>
    <mergeCell ref="G3:J3"/>
    <mergeCell ref="L3:O3"/>
    <mergeCell ref="B18:E18"/>
    <mergeCell ref="G18:J18"/>
    <mergeCell ref="L18:O18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6"/>
  <sheetViews>
    <sheetView view="pageBreakPreview" zoomScaleSheetLayoutView="100" zoomScalePageLayoutView="0" workbookViewId="0" topLeftCell="A13">
      <selection activeCell="D15" sqref="D15"/>
    </sheetView>
  </sheetViews>
  <sheetFormatPr defaultColWidth="9.00390625" defaultRowHeight="12.75"/>
  <cols>
    <col min="2" max="2" width="53.375" style="0" customWidth="1"/>
    <col min="3" max="3" width="24.00390625" style="0" customWidth="1"/>
  </cols>
  <sheetData>
    <row r="1" spans="2:3" ht="12.75" customHeight="1">
      <c r="B1" s="626" t="s">
        <v>473</v>
      </c>
      <c r="C1" s="626"/>
    </row>
    <row r="2" spans="2:3" ht="12.75" customHeight="1">
      <c r="B2" s="626" t="s">
        <v>474</v>
      </c>
      <c r="C2" s="626"/>
    </row>
    <row r="3" spans="2:3" ht="12.75" customHeight="1">
      <c r="B3" s="626" t="s">
        <v>475</v>
      </c>
      <c r="C3" s="626"/>
    </row>
    <row r="5" spans="2:9" ht="38.25" customHeight="1">
      <c r="B5" s="627" t="s">
        <v>476</v>
      </c>
      <c r="C5" s="627"/>
      <c r="I5" s="578"/>
    </row>
    <row r="6" spans="2:9" ht="12.75">
      <c r="B6" s="578" t="s">
        <v>477</v>
      </c>
      <c r="C6" s="578"/>
      <c r="I6" s="578"/>
    </row>
    <row r="7" spans="2:3" ht="12.75">
      <c r="B7" s="579" t="s">
        <v>478</v>
      </c>
      <c r="C7" s="580" t="s">
        <v>479</v>
      </c>
    </row>
    <row r="8" spans="2:3" ht="12.75">
      <c r="B8" s="579" t="s">
        <v>480</v>
      </c>
      <c r="C8" s="581" t="s">
        <v>481</v>
      </c>
    </row>
    <row r="9" spans="2:3" ht="12.75">
      <c r="B9" s="579"/>
      <c r="C9" s="579"/>
    </row>
    <row r="10" spans="2:3" ht="12.75">
      <c r="B10" s="582" t="s">
        <v>482</v>
      </c>
      <c r="C10" s="583" t="s">
        <v>483</v>
      </c>
    </row>
    <row r="11" spans="2:3" ht="12.75">
      <c r="B11" s="579"/>
      <c r="C11" s="581"/>
    </row>
    <row r="12" spans="2:3" ht="12.75">
      <c r="B12" s="579" t="s">
        <v>484</v>
      </c>
      <c r="C12" s="581" t="s">
        <v>485</v>
      </c>
    </row>
    <row r="13" spans="2:3" ht="12.75">
      <c r="B13" s="579" t="s">
        <v>486</v>
      </c>
      <c r="C13" s="581"/>
    </row>
    <row r="14" spans="2:3" ht="12.75">
      <c r="B14" s="579" t="s">
        <v>487</v>
      </c>
      <c r="C14" s="581" t="s">
        <v>488</v>
      </c>
    </row>
    <row r="15" spans="2:3" ht="12.75">
      <c r="B15" s="579" t="s">
        <v>489</v>
      </c>
      <c r="C15" s="581" t="s">
        <v>490</v>
      </c>
    </row>
    <row r="16" spans="2:3" ht="12.75">
      <c r="B16" s="579"/>
      <c r="C16" s="581"/>
    </row>
    <row r="17" spans="2:3" ht="25.5">
      <c r="B17" s="582" t="s">
        <v>491</v>
      </c>
      <c r="C17" s="583" t="s">
        <v>492</v>
      </c>
    </row>
    <row r="18" spans="2:3" ht="12.75">
      <c r="B18" s="579" t="s">
        <v>486</v>
      </c>
      <c r="C18" s="581"/>
    </row>
    <row r="19" spans="2:3" ht="12.75">
      <c r="B19" s="582" t="s">
        <v>493</v>
      </c>
      <c r="C19" s="583" t="s">
        <v>494</v>
      </c>
    </row>
    <row r="20" spans="2:3" ht="12.75">
      <c r="B20" s="579" t="s">
        <v>495</v>
      </c>
      <c r="C20" s="581" t="s">
        <v>496</v>
      </c>
    </row>
    <row r="21" spans="2:3" ht="25.5">
      <c r="B21" s="579" t="s">
        <v>497</v>
      </c>
      <c r="C21" s="581" t="s">
        <v>498</v>
      </c>
    </row>
    <row r="22" spans="2:3" ht="12.75">
      <c r="B22" s="579"/>
      <c r="C22" s="581"/>
    </row>
    <row r="23" spans="2:3" ht="12.75">
      <c r="B23" s="582" t="s">
        <v>499</v>
      </c>
      <c r="C23" s="583" t="s">
        <v>500</v>
      </c>
    </row>
    <row r="24" spans="2:3" ht="25.5">
      <c r="B24" s="579" t="s">
        <v>501</v>
      </c>
      <c r="C24" s="581" t="s">
        <v>502</v>
      </c>
    </row>
    <row r="25" spans="2:3" ht="12.75">
      <c r="B25" s="579" t="s">
        <v>503</v>
      </c>
      <c r="C25" s="581" t="s">
        <v>504</v>
      </c>
    </row>
    <row r="26" spans="2:3" ht="12.75">
      <c r="B26" s="579"/>
      <c r="C26" s="581"/>
    </row>
    <row r="27" spans="2:3" ht="12.75">
      <c r="B27" s="582" t="s">
        <v>505</v>
      </c>
      <c r="C27" s="583" t="s">
        <v>506</v>
      </c>
    </row>
    <row r="28" spans="2:3" ht="38.25">
      <c r="B28" s="579" t="s">
        <v>507</v>
      </c>
      <c r="C28" s="581" t="s">
        <v>506</v>
      </c>
    </row>
    <row r="29" spans="2:3" ht="12.75">
      <c r="B29" s="579"/>
      <c r="C29" s="581"/>
    </row>
    <row r="30" spans="2:3" ht="12.75">
      <c r="B30" s="582" t="s">
        <v>508</v>
      </c>
      <c r="C30" s="583" t="s">
        <v>509</v>
      </c>
    </row>
    <row r="31" spans="2:3" ht="25.5">
      <c r="B31" s="579" t="s">
        <v>510</v>
      </c>
      <c r="C31" s="581" t="s">
        <v>511</v>
      </c>
    </row>
    <row r="32" spans="2:3" ht="25.5">
      <c r="B32" s="579" t="s">
        <v>512</v>
      </c>
      <c r="C32" s="581" t="s">
        <v>513</v>
      </c>
    </row>
    <row r="33" spans="2:3" ht="38.25">
      <c r="B33" s="579" t="s">
        <v>514</v>
      </c>
      <c r="C33" s="581" t="s">
        <v>515</v>
      </c>
    </row>
    <row r="34" spans="2:3" ht="38.25">
      <c r="B34" s="579" t="s">
        <v>516</v>
      </c>
      <c r="C34" s="581" t="s">
        <v>517</v>
      </c>
    </row>
    <row r="35" spans="2:3" ht="25.5">
      <c r="B35" s="579" t="s">
        <v>518</v>
      </c>
      <c r="C35" s="581" t="s">
        <v>519</v>
      </c>
    </row>
    <row r="36" spans="2:3" ht="12.75">
      <c r="B36" s="579" t="s">
        <v>520</v>
      </c>
      <c r="C36" s="581" t="s">
        <v>521</v>
      </c>
    </row>
    <row r="37" spans="2:3" ht="38.25">
      <c r="B37" s="579" t="s">
        <v>522</v>
      </c>
      <c r="C37" s="581" t="s">
        <v>523</v>
      </c>
    </row>
    <row r="38" spans="2:3" ht="25.5">
      <c r="B38" s="579" t="s">
        <v>524</v>
      </c>
      <c r="C38" s="581" t="s">
        <v>525</v>
      </c>
    </row>
    <row r="39" spans="2:3" ht="25.5">
      <c r="B39" s="579" t="s">
        <v>526</v>
      </c>
      <c r="C39" s="581" t="s">
        <v>527</v>
      </c>
    </row>
    <row r="40" spans="2:3" ht="12.75">
      <c r="B40" s="579"/>
      <c r="C40" s="581"/>
    </row>
    <row r="41" spans="2:3" ht="12.75">
      <c r="B41" s="582" t="s">
        <v>528</v>
      </c>
      <c r="C41" s="583" t="s">
        <v>529</v>
      </c>
    </row>
    <row r="42" spans="2:3" ht="25.5">
      <c r="B42" s="579" t="s">
        <v>530</v>
      </c>
      <c r="C42" s="581" t="s">
        <v>529</v>
      </c>
    </row>
    <row r="43" spans="2:3" ht="12.75">
      <c r="B43" s="579"/>
      <c r="C43" s="581"/>
    </row>
    <row r="44" spans="2:3" ht="12.75">
      <c r="B44" s="582" t="s">
        <v>531</v>
      </c>
      <c r="C44" s="583" t="s">
        <v>532</v>
      </c>
    </row>
    <row r="45" spans="2:3" ht="12.75">
      <c r="B45" s="579"/>
      <c r="C45" s="581"/>
    </row>
    <row r="46" spans="2:3" ht="12.75">
      <c r="B46" s="582" t="s">
        <v>533</v>
      </c>
      <c r="C46" s="583" t="s">
        <v>534</v>
      </c>
    </row>
  </sheetData>
  <sheetProtection selectLockedCells="1" selectUnlockedCells="1"/>
  <mergeCells count="4">
    <mergeCell ref="B1:C1"/>
    <mergeCell ref="B2:C2"/>
    <mergeCell ref="B3:C3"/>
    <mergeCell ref="B5:C5"/>
  </mergeCells>
  <printOptions/>
  <pageMargins left="0.75" right="0.75" top="0.25" bottom="0.20972222222222223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2022-02-18T10:22:16Z</cp:lastPrinted>
  <dcterms:modified xsi:type="dcterms:W3CDTF">2022-02-18T10:31:36Z</dcterms:modified>
  <cp:category/>
  <cp:version/>
  <cp:contentType/>
  <cp:contentStatus/>
</cp:coreProperties>
</file>