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6380" windowHeight="7230" activeTab="0"/>
  </bookViews>
  <sheets>
    <sheet name="Дод 1" sheetId="1" r:id="rId1"/>
    <sheet name="Дод 2  " sheetId="2" r:id="rId2"/>
    <sheet name="Дод 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2" localSheetId="1">#REF!</definedName>
    <definedName name="Excel_BuiltIn_Print_Area_2">#REF!</definedName>
    <definedName name="Excel_BuiltIn_Print_Area_2_1">#REF!</definedName>
    <definedName name="Excel_BuiltIn_Print_Area_2_11">#REF!</definedName>
    <definedName name="Excel_BuiltIn_Print_Area_2_2">#REF!</definedName>
    <definedName name="Excel_BuiltIn_Print_Area_3" localSheetId="1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3_2">#REF!</definedName>
    <definedName name="Excel_BuiltIn_Print_Area_4" localSheetId="1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2">#REF!</definedName>
    <definedName name="Excel_BuiltIn_Print_Area_6">'Дод  3'!$A$1:$P$20</definedName>
    <definedName name="Excel_BuiltIn_Print_Titles_1" localSheetId="1">#REF!</definedName>
    <definedName name="Excel_BuiltIn_Print_Titles_1">#REF!</definedName>
    <definedName name="Excel_BuiltIn_Print_Titles_1_1">#REF!</definedName>
    <definedName name="Excel_BuiltIn_Print_Titles_1_11" localSheetId="1">'[6]Дод 6'!#REF!</definedName>
    <definedName name="Excel_BuiltIn_Print_Titles_1_11">#REF!</definedName>
    <definedName name="Excel_BuiltIn_Print_Titles_1_1_1">#REF!</definedName>
    <definedName name="Excel_BuiltIn_Print_Titles_1_1_11" localSheetId="1">'[7]Дод 4'!#REF!</definedName>
    <definedName name="Excel_BuiltIn_Print_Titles_1_1_11">'[2]Дод 4'!#REF!</definedName>
    <definedName name="Excel_BuiltIn_Print_Titles_1_1_1_1" localSheetId="1">'[7]Дод 4'!#REF!</definedName>
    <definedName name="Excel_BuiltIn_Print_Titles_1_1_1_1">'[2]Дод 4'!#REF!</definedName>
    <definedName name="Excel_BuiltIn_Print_Titles_1_1_1_11" localSheetId="1">'[8]Дод 4'!#REF!</definedName>
    <definedName name="Excel_BuiltIn_Print_Titles_1_1_1_11">'[3]Дод 4'!#REF!</definedName>
    <definedName name="Excel_BuiltIn_Print_Titles_1_1_1_1_1" localSheetId="1">'[8]Дод 4'!#REF!</definedName>
    <definedName name="Excel_BuiltIn_Print_Titles_1_1_1_1_1">'[3]Дод 4'!#REF!</definedName>
    <definedName name="Excel_BuiltIn_Print_Titles_1_1_2" localSheetId="1">'[9]Дод 4'!#REF!</definedName>
    <definedName name="Excel_BuiltIn_Print_Titles_1_1_2">'[4]Дод 4'!#REF!</definedName>
    <definedName name="Excel_BuiltIn_Print_Titles_1_1_2_1" localSheetId="1">'[9]Дод 4'!#REF!</definedName>
    <definedName name="Excel_BuiltIn_Print_Titles_1_1_2_1">'[4]Дод 4'!#REF!</definedName>
    <definedName name="Excel_BuiltIn_Print_Titles_1_1_3" localSheetId="1">'[6]Дод  4'!#REF!</definedName>
    <definedName name="Excel_BuiltIn_Print_Titles_1_1_3">'Дод  3'!#REF!</definedName>
    <definedName name="Excel_BuiltIn_Print_Titles_1_1_3_1" localSheetId="1">'[6]Дод  4'!#REF!</definedName>
    <definedName name="Excel_BuiltIn_Print_Titles_1_1_3_1">'Дод  3'!#REF!</definedName>
    <definedName name="Excel_BuiltIn_Print_Titles_1_2">#REF!</definedName>
    <definedName name="Excel_BuiltIn_Print_Titles_2" localSheetId="1">#REF!</definedName>
    <definedName name="Excel_BuiltIn_Print_Titles_2">#REF!</definedName>
    <definedName name="Excel_BuiltIn_Print_Titles_2_1">#REF!</definedName>
    <definedName name="Excel_BuiltIn_Print_Titles_3" localSheetId="1">#REF!</definedName>
    <definedName name="Excel_BuiltIn_Print_Titles_3">#REF!</definedName>
    <definedName name="Excel_BuiltIn_Print_Titles_3_1">#REF!</definedName>
    <definedName name="Excel_BuiltIn_Print_Titles_3_11">#REF!</definedName>
    <definedName name="Excel_BuiltIn_Print_Titles_3_1_1">#REF!</definedName>
    <definedName name="Excel_BuiltIn_Print_Titles_3_2">#REF!</definedName>
    <definedName name="Excel_BuiltIn_Print_Titles_3_2_1">#REF!</definedName>
    <definedName name="Excel_BuiltIn_Print_Titles_3_3">#REF!</definedName>
    <definedName name="Excel_BuiltIn_Print_Titles_3_3_1">#REF!</definedName>
    <definedName name="ghj" localSheetId="1">#REF!</definedName>
    <definedName name="ghj">#REF!</definedName>
    <definedName name="ghj_1">#REF!</definedName>
    <definedName name="kjhh" localSheetId="1">#REF!</definedName>
    <definedName name="kjhh">#REF!</definedName>
    <definedName name="kjhh_1">#REF!</definedName>
    <definedName name="t" localSheetId="1">#REF!</definedName>
    <definedName name="t">#REF!</definedName>
    <definedName name="t_1">#REF!</definedName>
    <definedName name="y" localSheetId="1">#REF!</definedName>
    <definedName name="y">#REF!</definedName>
    <definedName name="y_1">#REF!</definedName>
    <definedName name="Д" localSheetId="1">#REF!</definedName>
    <definedName name="Д">#REF!</definedName>
    <definedName name="Д_1">#REF!</definedName>
    <definedName name="_xlnm.Print_Titles" localSheetId="0">'Дод 1'!$13:$13</definedName>
    <definedName name="_xlnm.Print_Titles" localSheetId="1">'Дод 2  '!$11:$15</definedName>
    <definedName name="_xlnm.Print_Area" localSheetId="2">'Дод  3'!$A$1:$P$27</definedName>
    <definedName name="_xlnm.Print_Area" localSheetId="0">'Дод 1'!$A$1:$F$66</definedName>
    <definedName name="_xlnm.Print_Area" localSheetId="1">'Дод 2  '!$A$1:$P$84</definedName>
  </definedNames>
  <calcPr fullCalcOnLoad="1"/>
</workbook>
</file>

<file path=xl/sharedStrings.xml><?xml version="1.0" encoding="utf-8"?>
<sst xmlns="http://schemas.openxmlformats.org/spreadsheetml/2006/main" count="347" uniqueCount="265">
  <si>
    <t xml:space="preserve">Додаток  1     </t>
  </si>
  <si>
    <t>до рішення районної</t>
  </si>
  <si>
    <t xml:space="preserve">     </t>
  </si>
  <si>
    <t xml:space="preserve">у місті ради </t>
  </si>
  <si>
    <t xml:space="preserve">Доходи районного у місті бюджету на 2020 рік </t>
  </si>
  <si>
    <t>04205601000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</si>
  <si>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</si>
  <si>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</si>
  <si>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</si>
  <si>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</si>
  <si>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</si>
  <si>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</si>
  <si>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</si>
  <si>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</si>
  <si>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</si>
  <si>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</si>
  <si>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</si>
  <si>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</si>
  <si>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</si>
  <si>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</si>
  <si>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</si>
  <si>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</si>
  <si>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</si>
  <si>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</si>
  <si>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</si>
  <si>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</si>
  <si>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</si>
  <si>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</si>
  <si>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</si>
  <si>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</si>
  <si>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</si>
  <si>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</si>
  <si>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</si>
  <si>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</si>
  <si>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</si>
  <si>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</si>
  <si>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</si>
  <si>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</si>
  <si>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</si>
  <si>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</si>
  <si>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</si>
  <si>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</si>
  <si>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</si>
  <si>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</si>
  <si>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</si>
  <si>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</si>
  <si>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</si>
  <si>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</si>
  <si>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</si>
  <si>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</si>
  <si>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</si>
  <si>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</si>
  <si>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</si>
  <si>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</si>
  <si>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</si>
  <si>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</si>
  <si>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</si>
  <si>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</si>
  <si>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>Додаток 3</t>
  </si>
  <si>
    <t xml:space="preserve">Розподіл видатків районного у місті бюджету на 2020 рік 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</si>
  <si>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</si>
  <si>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</si>
  <si>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</si>
  <si>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</si>
  <si>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</si>
  <si>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</si>
  <si>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</si>
  <si>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</si>
  <si>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</si>
  <si>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</si>
  <si>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</si>
  <si>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</si>
  <si>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</si>
  <si>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</si>
  <si>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</si>
  <si>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</si>
  <si>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</si>
  <si>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</si>
  <si>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</si>
  <si>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</si>
  <si>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</si>
  <si>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</si>
  <si>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</si>
  <si>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</si>
  <si>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</si>
  <si>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</si>
  <si>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</si>
  <si>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</si>
  <si>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</si>
  <si>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</si>
  <si>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</si>
  <si>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</si>
  <si>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</si>
  <si>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</si>
  <si>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</si>
  <si>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</si>
  <si>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</si>
  <si>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</si>
  <si>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</si>
  <si>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</si>
  <si>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</si>
  <si>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</si>
  <si>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</si>
  <si>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</si>
  <si>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</si>
  <si>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</si>
  <si>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</si>
  <si>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</si>
  <si>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</si>
  <si>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</si>
  <si>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</si>
  <si>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</si>
  <si>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</si>
  <si>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</si>
  <si>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</si>
  <si>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</si>
  <si>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</si>
  <si>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</si>
  <si>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</si>
  <si>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</si>
  <si>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</si>
  <si>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</si>
  <si>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</si>
  <si>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</si>
  <si>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</si>
  <si>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</si>
  <si>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</si>
  <si>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</si>
  <si>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</si>
  <si>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</si>
  <si>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</si>
  <si>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</si>
  <si>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</si>
  <si>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</si>
  <si>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0217310</t>
  </si>
  <si>
    <t>7310</t>
  </si>
  <si>
    <t>0443</t>
  </si>
  <si>
    <t>Будівництво об'єктів житлово-комунального господарства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</si>
  <si>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</si>
  <si>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</si>
  <si>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</si>
  <si>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</si>
  <si>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</si>
  <si>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</si>
  <si>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</si>
  <si>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</si>
  <si>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</si>
  <si>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</si>
  <si>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</si>
  <si>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</si>
  <si>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</si>
  <si>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</si>
  <si>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</si>
  <si>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</si>
  <si>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</si>
  <si>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</si>
  <si>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</si>
  <si>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</si>
  <si>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</si>
  <si>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</si>
  <si>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</si>
  <si>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</si>
  <si>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</si>
  <si>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</si>
  <si>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</si>
  <si>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</si>
  <si>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</si>
  <si>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</si>
  <si>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</si>
  <si>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</si>
  <si>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</si>
  <si>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</si>
  <si>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</si>
  <si>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</si>
  <si>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</si>
  <si>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</si>
  <si>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</si>
  <si>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</si>
  <si>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</si>
  <si>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</si>
  <si>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</si>
  <si>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</si>
  <si>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</si>
  <si>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</si>
  <si>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</si>
  <si>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</si>
  <si>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</si>
  <si>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</si>
  <si>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</si>
  <si>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</si>
  <si>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</si>
  <si>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</si>
  <si>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</si>
  <si>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</si>
  <si>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</si>
  <si>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</si>
  <si>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</si>
  <si>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</si>
  <si>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</si>
  <si>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</si>
  <si>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</si>
  <si>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</si>
  <si>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</si>
  <si>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</si>
  <si>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</si>
  <si>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</si>
  <si>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</si>
  <si>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</si>
  <si>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</si>
  <si>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</si>
  <si>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</si>
  <si>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</si>
  <si>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</si>
  <si>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</si>
  <si>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</si>
  <si>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</si>
  <si>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</si>
  <si>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</si>
  <si>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</si>
  <si>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</si>
  <si>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</si>
  <si>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</si>
  <si>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</si>
  <si>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0817520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</si>
  <si>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</si>
  <si>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</si>
  <si>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</si>
  <si>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</si>
  <si>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1417310</t>
  </si>
  <si>
    <t>УСЬОГО</t>
  </si>
  <si>
    <t>Міжбюджетні трансферти на 2020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</si>
  <si>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</si>
  <si>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</si>
  <si>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</si>
  <si>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</si>
  <si>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</si>
  <si>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</si>
  <si>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</si>
  <si>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</si>
  <si>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інші дотації з місцевого бюджету (ККДБ 41040400)</t>
  </si>
  <si>
    <t>0420510000</t>
  </si>
  <si>
    <t>Міський бюджет</t>
  </si>
  <si>
    <t>3700000</t>
  </si>
  <si>
    <t xml:space="preserve">Фінансовий відділ виконкому Центрально-Міської районної у місті ради </t>
  </si>
  <si>
    <t>3710000</t>
  </si>
  <si>
    <t>8000</t>
  </si>
  <si>
    <t>3718700</t>
  </si>
  <si>
    <t>8700</t>
  </si>
  <si>
    <t xml:space="preserve">Інша діяльність </t>
  </si>
  <si>
    <t>0133</t>
  </si>
  <si>
    <t>Резервний фонд</t>
  </si>
  <si>
    <t>Плата за оренду майна бюджетних установ,що здійснюється відповідно до Закону України "Про оренду державного та комунального майна"</t>
  </si>
  <si>
    <t xml:space="preserve"> у тому числі: субвенція з міського бюджету районним у місті бюджетам  за рахунок субвенції з державного бюджету на виконання доручень виборців депутатами обласної ради у 2020 році</t>
  </si>
  <si>
    <t xml:space="preserve"> за рахунок субвенції з обласного бюджету на виконання доручень виборців депутатами обласної ради у 2020 році (ККДБ 41053900)</t>
  </si>
  <si>
    <t>Субвенція з місцевого бюджету на проведення виборів депутатів місцевих рад та сільских, селищних, міських голів, за рахунок відповідної субвенції з державного бюджету</t>
  </si>
  <si>
    <t>проведення виборів депутатів місцевих рад та сільских, селищних, міських голів, за рахунок відовідної субвенції з державного бюджету (ККДБ 41053000)</t>
  </si>
  <si>
    <t>з них на</t>
  </si>
  <si>
    <t>підготовку і проведення місцевих виборів</t>
  </si>
  <si>
    <t>0210191</t>
  </si>
  <si>
    <t>0191</t>
  </si>
  <si>
    <t>Проведення місцевих виборів</t>
  </si>
  <si>
    <t>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</si>
  <si>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r>
      <t>23.09.2020</t>
    </r>
    <r>
      <rPr>
        <i/>
        <sz val="38"/>
        <rFont val="Times New Roman"/>
        <family val="1"/>
      </rPr>
      <t xml:space="preserve"> № 432</t>
    </r>
  </si>
  <si>
    <r>
      <t>23.09.2020</t>
    </r>
    <r>
      <rPr>
        <i/>
        <sz val="50"/>
        <rFont val="Times New Roman"/>
        <family val="1"/>
      </rPr>
      <t xml:space="preserve"> №432</t>
    </r>
  </si>
  <si>
    <r>
      <t>23.09.2020</t>
    </r>
    <r>
      <rPr>
        <i/>
        <sz val="36"/>
        <rFont val="Times New Roman"/>
        <family val="1"/>
      </rPr>
      <t xml:space="preserve"> № 432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</si>
</sst>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80">
    <font>
      <sz val="10"/>
      <name val="Arial"/>
      <family val="2"/>
    </font>
    <font>
      <sz val="10"/>
      <name val="Arial Cyr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sz val="14"/>
      <name val="Bookman Old Style"/>
      <family val="1"/>
    </font>
    <font>
      <sz val="12"/>
      <name val="Times New Roman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i/>
      <sz val="25"/>
      <name val="Times New Roman"/>
      <family val="1"/>
    </font>
    <font>
      <i/>
      <sz val="36"/>
      <name val="Times New Roman"/>
      <family val="1"/>
    </font>
    <font>
      <b/>
      <sz val="8"/>
      <color indexed="8"/>
      <name val="Times New Roman"/>
      <family val="1"/>
    </font>
    <font>
      <sz val="36"/>
      <name val="Times New Roman"/>
      <family val="1"/>
    </font>
    <font>
      <i/>
      <u val="single"/>
      <sz val="25"/>
      <name val="Times New Roman"/>
      <family val="1"/>
    </font>
    <font>
      <i/>
      <u val="single"/>
      <sz val="36"/>
      <name val="Times New Roman"/>
      <family val="1"/>
    </font>
    <font>
      <b/>
      <i/>
      <sz val="3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7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6" applyFont="1" applyAlignment="1">
      <alignment horizontal="left"/>
      <protection/>
    </xf>
    <xf numFmtId="0" fontId="4" fillId="0" borderId="0" xfId="54" applyFont="1" applyAlignment="1">
      <alignment horizontal="left"/>
      <protection/>
    </xf>
    <xf numFmtId="0" fontId="5" fillId="0" borderId="0" xfId="54" applyFont="1">
      <alignment/>
      <protection/>
    </xf>
    <xf numFmtId="0" fontId="6" fillId="0" borderId="0" xfId="54" applyFont="1" applyAlignment="1">
      <alignment horizontal="left" indent="15"/>
      <protection/>
    </xf>
    <xf numFmtId="0" fontId="6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left"/>
      <protection/>
    </xf>
    <xf numFmtId="0" fontId="10" fillId="0" borderId="0" xfId="54" applyFont="1">
      <alignment/>
      <protection/>
    </xf>
    <xf numFmtId="0" fontId="11" fillId="0" borderId="0" xfId="54" applyFont="1" applyBorder="1" applyAlignment="1">
      <alignment horizontal="center"/>
      <protection/>
    </xf>
    <xf numFmtId="49" fontId="12" fillId="0" borderId="0" xfId="54" applyNumberFormat="1" applyFont="1" applyBorder="1" applyAlignment="1">
      <alignment horizontal="center"/>
      <protection/>
    </xf>
    <xf numFmtId="0" fontId="13" fillId="0" borderId="0" xfId="54" applyFont="1" applyAlignment="1">
      <alignment horizontal="center" vertical="top"/>
      <protection/>
    </xf>
    <xf numFmtId="0" fontId="14" fillId="0" borderId="0" xfId="54" applyFont="1" applyAlignment="1">
      <alignment horizontal="right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>
      <alignment wrapText="1"/>
      <protection/>
    </xf>
    <xf numFmtId="0" fontId="16" fillId="0" borderId="11" xfId="54" applyFont="1" applyBorder="1" applyAlignment="1">
      <alignment horizontal="center" vertic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7" fillId="0" borderId="0" xfId="54" applyFont="1">
      <alignment/>
      <protection/>
    </xf>
    <xf numFmtId="0" fontId="15" fillId="0" borderId="10" xfId="54" applyFont="1" applyBorder="1" applyAlignment="1">
      <alignment horizontal="left" vertical="center" wrapText="1"/>
      <protection/>
    </xf>
    <xf numFmtId="3" fontId="15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0" borderId="10" xfId="54" applyNumberFormat="1" applyFont="1" applyBorder="1" applyAlignment="1">
      <alignment horizontal="righ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  <xf numFmtId="3" fontId="16" fillId="33" borderId="10" xfId="54" applyNumberFormat="1" applyFont="1" applyFill="1" applyBorder="1" applyAlignment="1">
      <alignment horizontal="right" vertical="center" wrapText="1"/>
      <protection/>
    </xf>
    <xf numFmtId="4" fontId="15" fillId="0" borderId="10" xfId="54" applyNumberFormat="1" applyFont="1" applyBorder="1" applyAlignment="1">
      <alignment horizontal="left" vertical="center" wrapText="1"/>
      <protection/>
    </xf>
    <xf numFmtId="4" fontId="18" fillId="0" borderId="0" xfId="54" applyNumberFormat="1" applyFont="1">
      <alignment/>
      <protection/>
    </xf>
    <xf numFmtId="0" fontId="16" fillId="0" borderId="10" xfId="0" applyFont="1" applyBorder="1" applyAlignment="1">
      <alignment horizontal="left" vertical="center" wrapText="1"/>
    </xf>
    <xf numFmtId="0" fontId="16" fillId="33" borderId="10" xfId="54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55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top" wrapText="1"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4" fontId="20" fillId="0" borderId="0" xfId="54" applyNumberFormat="1" applyFont="1">
      <alignment/>
      <protection/>
    </xf>
    <xf numFmtId="0" fontId="11" fillId="0" borderId="0" xfId="54" applyFont="1">
      <alignment/>
      <protection/>
    </xf>
    <xf numFmtId="0" fontId="21" fillId="0" borderId="0" xfId="54" applyFont="1">
      <alignment/>
      <protection/>
    </xf>
    <xf numFmtId="4" fontId="21" fillId="0" borderId="0" xfId="54" applyNumberFormat="1" applyFont="1">
      <alignment/>
      <protection/>
    </xf>
    <xf numFmtId="4" fontId="11" fillId="0" borderId="0" xfId="54" applyNumberFormat="1" applyFont="1">
      <alignment/>
      <protection/>
    </xf>
    <xf numFmtId="0" fontId="2" fillId="0" borderId="0" xfId="56" applyFont="1">
      <alignment/>
      <protection/>
    </xf>
    <xf numFmtId="0" fontId="24" fillId="0" borderId="0" xfId="56" applyFont="1" applyAlignment="1">
      <alignment horizontal="left"/>
      <protection/>
    </xf>
    <xf numFmtId="0" fontId="22" fillId="0" borderId="0" xfId="56" applyFont="1" applyAlignment="1">
      <alignment horizontal="left"/>
      <protection/>
    </xf>
    <xf numFmtId="0" fontId="25" fillId="0" borderId="0" xfId="56" applyFont="1" applyAlignment="1">
      <alignment horizontal="left"/>
      <protection/>
    </xf>
    <xf numFmtId="0" fontId="26" fillId="0" borderId="0" xfId="56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27" fillId="0" borderId="0" xfId="56" applyFont="1" applyBorder="1" applyAlignment="1">
      <alignment horizontal="center"/>
      <protection/>
    </xf>
    <xf numFmtId="49" fontId="12" fillId="0" borderId="0" xfId="56" applyNumberFormat="1" applyFont="1">
      <alignment/>
      <protection/>
    </xf>
    <xf numFmtId="0" fontId="13" fillId="0" borderId="0" xfId="56" applyFont="1" applyAlignment="1">
      <alignment vertical="top"/>
      <protection/>
    </xf>
    <xf numFmtId="0" fontId="28" fillId="0" borderId="0" xfId="56" applyFont="1" applyBorder="1" applyAlignment="1">
      <alignment horizontal="center"/>
      <protection/>
    </xf>
    <xf numFmtId="0" fontId="18" fillId="0" borderId="0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29" fillId="0" borderId="0" xfId="56" applyFont="1">
      <alignment/>
      <protection/>
    </xf>
    <xf numFmtId="0" fontId="13" fillId="0" borderId="10" xfId="56" applyFont="1" applyBorder="1" applyAlignment="1">
      <alignment horizontal="center" vertical="center"/>
      <protection/>
    </xf>
    <xf numFmtId="49" fontId="15" fillId="0" borderId="10" xfId="56" applyNumberFormat="1" applyFont="1" applyBorder="1" applyAlignment="1">
      <alignment horizontal="center" vertical="center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left" vertical="center" wrapText="1"/>
      <protection/>
    </xf>
    <xf numFmtId="3" fontId="15" fillId="0" borderId="10" xfId="56" applyNumberFormat="1" applyFont="1" applyBorder="1" applyAlignment="1">
      <alignment horizontal="right" vertical="center"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Border="1" applyAlignment="1">
      <alignment horizontal="right" vertical="center"/>
      <protection/>
    </xf>
    <xf numFmtId="0" fontId="30" fillId="0" borderId="0" xfId="56" applyFont="1">
      <alignment/>
      <protection/>
    </xf>
    <xf numFmtId="0" fontId="16" fillId="0" borderId="0" xfId="56" applyFont="1" applyBorder="1" applyAlignment="1">
      <alignment horizontal="center" vertical="center"/>
      <protection/>
    </xf>
    <xf numFmtId="0" fontId="33" fillId="0" borderId="0" xfId="56" applyFont="1">
      <alignment/>
      <protection/>
    </xf>
    <xf numFmtId="0" fontId="33" fillId="0" borderId="0" xfId="56" applyFont="1" applyAlignment="1">
      <alignment horizontal="center" vertic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34" fillId="0" borderId="0" xfId="0" applyFont="1" applyAlignment="1">
      <alignment/>
    </xf>
    <xf numFmtId="0" fontId="35" fillId="0" borderId="0" xfId="56" applyFont="1" applyAlignment="1">
      <alignment horizontal="left"/>
      <protection/>
    </xf>
    <xf numFmtId="0" fontId="37" fillId="0" borderId="0" xfId="0" applyFont="1" applyAlignment="1">
      <alignment horizontal="right"/>
    </xf>
    <xf numFmtId="0" fontId="36" fillId="0" borderId="0" xfId="56" applyFont="1" applyAlignment="1">
      <alignment horizontal="left"/>
      <protection/>
    </xf>
    <xf numFmtId="0" fontId="38" fillId="0" borderId="0" xfId="0" applyFont="1" applyAlignment="1">
      <alignment/>
    </xf>
    <xf numFmtId="0" fontId="39" fillId="0" borderId="0" xfId="56" applyFont="1" applyAlignment="1">
      <alignment horizontal="left"/>
      <protection/>
    </xf>
    <xf numFmtId="0" fontId="40" fillId="0" borderId="0" xfId="56" applyFont="1" applyAlignment="1">
      <alignment horizontal="left"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16" fillId="33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49" fontId="16" fillId="33" borderId="11" xfId="0" applyNumberFormat="1" applyFont="1" applyFill="1" applyBorder="1" applyAlignment="1">
      <alignment horizontal="center" vertical="center"/>
    </xf>
    <xf numFmtId="49" fontId="16" fillId="0" borderId="16" xfId="0" applyNumberFormat="1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32" fillId="0" borderId="0" xfId="0" applyFont="1" applyAlignment="1">
      <alignment/>
    </xf>
    <xf numFmtId="0" fontId="2" fillId="34" borderId="0" xfId="54" applyFont="1" applyFill="1">
      <alignment/>
      <protection/>
    </xf>
    <xf numFmtId="0" fontId="16" fillId="0" borderId="12" xfId="54" applyFont="1" applyBorder="1" applyAlignment="1">
      <alignment horizontal="center" vertical="center"/>
      <protection/>
    </xf>
    <xf numFmtId="3" fontId="16" fillId="0" borderId="15" xfId="54" applyNumberFormat="1" applyFont="1" applyBorder="1" applyAlignment="1">
      <alignment horizontal="right" vertical="center" wrapText="1"/>
      <protection/>
    </xf>
    <xf numFmtId="4" fontId="16" fillId="0" borderId="11" xfId="54" applyNumberFormat="1" applyFont="1" applyBorder="1" applyAlignment="1">
      <alignment horizontal="left" vertical="center" wrapText="1"/>
      <protection/>
    </xf>
    <xf numFmtId="0" fontId="15" fillId="0" borderId="13" xfId="54" applyFont="1" applyBorder="1" applyAlignment="1">
      <alignment horizontal="left" vertical="center"/>
      <protection/>
    </xf>
    <xf numFmtId="0" fontId="16" fillId="34" borderId="17" xfId="54" applyFont="1" applyFill="1" applyBorder="1" applyAlignment="1">
      <alignment horizontal="left" vertical="center" wrapText="1"/>
      <protection/>
    </xf>
    <xf numFmtId="0" fontId="2" fillId="0" borderId="18" xfId="54" applyFont="1" applyBorder="1">
      <alignment/>
      <protection/>
    </xf>
    <xf numFmtId="0" fontId="33" fillId="0" borderId="18" xfId="56" applyFont="1" applyBorder="1">
      <alignment/>
      <protection/>
    </xf>
    <xf numFmtId="0" fontId="45" fillId="0" borderId="18" xfId="0" applyFont="1" applyBorder="1" applyAlignment="1">
      <alignment/>
    </xf>
    <xf numFmtId="0" fontId="34" fillId="0" borderId="18" xfId="0" applyFont="1" applyBorder="1" applyAlignment="1">
      <alignment/>
    </xf>
    <xf numFmtId="0" fontId="32" fillId="0" borderId="18" xfId="0" applyFont="1" applyBorder="1" applyAlignment="1">
      <alignment/>
    </xf>
    <xf numFmtId="49" fontId="16" fillId="35" borderId="10" xfId="56" applyNumberFormat="1" applyFont="1" applyFill="1" applyBorder="1" applyAlignment="1">
      <alignment horizontal="center" vertical="center"/>
      <protection/>
    </xf>
    <xf numFmtId="0" fontId="16" fillId="35" borderId="10" xfId="56" applyFont="1" applyFill="1" applyBorder="1" applyAlignment="1">
      <alignment horizontal="left" vertical="center" wrapText="1"/>
      <protection/>
    </xf>
    <xf numFmtId="3" fontId="16" fillId="35" borderId="10" xfId="56" applyNumberFormat="1" applyFont="1" applyFill="1" applyBorder="1" applyAlignment="1">
      <alignment horizontal="right" vertical="center"/>
      <protection/>
    </xf>
    <xf numFmtId="0" fontId="29" fillId="35" borderId="0" xfId="56" applyFont="1" applyFill="1">
      <alignment/>
      <protection/>
    </xf>
    <xf numFmtId="49" fontId="15" fillId="34" borderId="10" xfId="56" applyNumberFormat="1" applyFont="1" applyFill="1" applyBorder="1" applyAlignment="1">
      <alignment horizontal="center" vertical="center"/>
      <protection/>
    </xf>
    <xf numFmtId="0" fontId="15" fillId="35" borderId="10" xfId="56" applyFont="1" applyFill="1" applyBorder="1" applyAlignment="1">
      <alignment horizontal="left" vertical="center" wrapText="1"/>
      <protection/>
    </xf>
    <xf numFmtId="3" fontId="15" fillId="34" borderId="10" xfId="56" applyNumberFormat="1" applyFont="1" applyFill="1" applyBorder="1" applyAlignment="1">
      <alignment horizontal="right" vertical="center"/>
      <protection/>
    </xf>
    <xf numFmtId="0" fontId="30" fillId="34" borderId="0" xfId="56" applyFont="1" applyFill="1">
      <alignment/>
      <protection/>
    </xf>
    <xf numFmtId="49" fontId="16" fillId="34" borderId="10" xfId="56" applyNumberFormat="1" applyFont="1" applyFill="1" applyBorder="1" applyAlignment="1">
      <alignment horizontal="center" vertical="center"/>
      <protection/>
    </xf>
    <xf numFmtId="0" fontId="16" fillId="34" borderId="10" xfId="56" applyFont="1" applyFill="1" applyBorder="1" applyAlignment="1">
      <alignment horizontal="left" vertical="center" wrapText="1"/>
      <protection/>
    </xf>
    <xf numFmtId="3" fontId="16" fillId="34" borderId="10" xfId="56" applyNumberFormat="1" applyFont="1" applyFill="1" applyBorder="1" applyAlignment="1">
      <alignment horizontal="right" vertical="center"/>
      <protection/>
    </xf>
    <xf numFmtId="0" fontId="29" fillId="34" borderId="0" xfId="56" applyFont="1" applyFill="1">
      <alignment/>
      <protection/>
    </xf>
    <xf numFmtId="3" fontId="15" fillId="35" borderId="10" xfId="56" applyNumberFormat="1" applyFont="1" applyFill="1" applyBorder="1" applyAlignment="1">
      <alignment horizontal="right" vertical="center"/>
      <protection/>
    </xf>
    <xf numFmtId="0" fontId="15" fillId="34" borderId="10" xfId="56" applyFont="1" applyFill="1" applyBorder="1" applyAlignment="1">
      <alignment horizontal="left" vertical="center" wrapText="1"/>
      <protection/>
    </xf>
    <xf numFmtId="0" fontId="29" fillId="36" borderId="0" xfId="56" applyFont="1" applyFill="1">
      <alignment/>
      <protection/>
    </xf>
    <xf numFmtId="0" fontId="16" fillId="34" borderId="0" xfId="56" applyFont="1" applyFill="1" applyBorder="1" applyAlignment="1">
      <alignment horizontal="left" vertical="center" wrapText="1"/>
      <protection/>
    </xf>
    <xf numFmtId="0" fontId="16" fillId="35" borderId="0" xfId="56" applyFont="1" applyFill="1" applyAlignment="1">
      <alignment vertical="center" wrapText="1"/>
      <protection/>
    </xf>
    <xf numFmtId="49" fontId="16" fillId="34" borderId="10" xfId="56" applyNumberFormat="1" applyFont="1" applyFill="1" applyBorder="1" applyAlignment="1">
      <alignment horizontal="center" vertical="center" wrapText="1"/>
      <protection/>
    </xf>
    <xf numFmtId="0" fontId="31" fillId="34" borderId="10" xfId="56" applyFont="1" applyFill="1" applyBorder="1" applyAlignment="1">
      <alignment horizontal="left" vertical="center"/>
      <protection/>
    </xf>
    <xf numFmtId="0" fontId="31" fillId="34" borderId="10" xfId="56" applyFont="1" applyFill="1" applyBorder="1" applyAlignment="1">
      <alignment horizontal="left" vertical="center" wrapText="1"/>
      <protection/>
    </xf>
    <xf numFmtId="3" fontId="32" fillId="34" borderId="10" xfId="56" applyNumberFormat="1" applyFont="1" applyFill="1" applyBorder="1" applyAlignment="1">
      <alignment horizontal="right" vertical="center"/>
      <protection/>
    </xf>
    <xf numFmtId="49" fontId="16" fillId="35" borderId="10" xfId="56" applyNumberFormat="1" applyFont="1" applyFill="1" applyBorder="1" applyAlignment="1">
      <alignment horizontal="center" vertical="center" wrapText="1"/>
      <protection/>
    </xf>
    <xf numFmtId="0" fontId="30" fillId="35" borderId="0" xfId="56" applyFont="1" applyFill="1">
      <alignment/>
      <protection/>
    </xf>
    <xf numFmtId="0" fontId="31" fillId="35" borderId="10" xfId="56" applyFont="1" applyFill="1" applyBorder="1" applyAlignment="1">
      <alignment horizontal="left" vertical="center" wrapText="1"/>
      <protection/>
    </xf>
    <xf numFmtId="49" fontId="15" fillId="34" borderId="11" xfId="56" applyNumberFormat="1" applyFont="1" applyFill="1" applyBorder="1" applyAlignment="1">
      <alignment horizontal="center" vertical="center" wrapText="1"/>
      <protection/>
    </xf>
    <xf numFmtId="0" fontId="15" fillId="35" borderId="11" xfId="56" applyFont="1" applyFill="1" applyBorder="1" applyAlignment="1">
      <alignment horizontal="left" vertical="center" wrapText="1"/>
      <protection/>
    </xf>
    <xf numFmtId="3" fontId="15" fillId="35" borderId="11" xfId="56" applyNumberFormat="1" applyFont="1" applyFill="1" applyBorder="1" applyAlignment="1">
      <alignment horizontal="right" vertical="center"/>
      <protection/>
    </xf>
    <xf numFmtId="49" fontId="16" fillId="35" borderId="13" xfId="56" applyNumberFormat="1" applyFont="1" applyFill="1" applyBorder="1" applyAlignment="1">
      <alignment horizontal="center" vertical="center" wrapText="1"/>
      <protection/>
    </xf>
    <xf numFmtId="3" fontId="16" fillId="35" borderId="13" xfId="56" applyNumberFormat="1" applyFont="1" applyFill="1" applyBorder="1" applyAlignment="1">
      <alignment horizontal="right" vertical="center"/>
      <protection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49" fontId="15" fillId="34" borderId="10" xfId="56" applyNumberFormat="1" applyFont="1" applyFill="1" applyBorder="1" applyAlignment="1">
      <alignment horizontal="center" vertical="center" wrapText="1"/>
      <protection/>
    </xf>
    <xf numFmtId="49" fontId="16" fillId="34" borderId="15" xfId="56" applyNumberFormat="1" applyFont="1" applyFill="1" applyBorder="1" applyAlignment="1">
      <alignment horizontal="center" vertical="center"/>
      <protection/>
    </xf>
    <xf numFmtId="0" fontId="15" fillId="35" borderId="10" xfId="0" applyFont="1" applyFill="1" applyBorder="1" applyAlignment="1">
      <alignment horizontal="center" vertical="center" wrapText="1"/>
    </xf>
    <xf numFmtId="0" fontId="15" fillId="0" borderId="12" xfId="54" applyFont="1" applyBorder="1" applyAlignment="1">
      <alignment horizontal="center" vertical="center"/>
      <protection/>
    </xf>
    <xf numFmtId="3" fontId="15" fillId="0" borderId="15" xfId="54" applyNumberFormat="1" applyFont="1" applyBorder="1" applyAlignment="1">
      <alignment horizontal="right" vertical="center" wrapText="1"/>
      <protection/>
    </xf>
    <xf numFmtId="0" fontId="15" fillId="0" borderId="17" xfId="54" applyFont="1" applyBorder="1" applyAlignment="1">
      <alignment horizontal="left"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top" wrapText="1"/>
    </xf>
    <xf numFmtId="14" fontId="7" fillId="0" borderId="0" xfId="56" applyNumberFormat="1" applyFont="1" applyBorder="1" applyAlignment="1">
      <alignment horizontal="left"/>
      <protection/>
    </xf>
    <xf numFmtId="0" fontId="11" fillId="0" borderId="0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13" fillId="33" borderId="10" xfId="56" applyFont="1" applyFill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center"/>
      <protection/>
    </xf>
    <xf numFmtId="0" fontId="16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6" fillId="0" borderId="0" xfId="56" applyFont="1" applyBorder="1" applyAlignment="1">
      <alignment horizontal="left"/>
      <protection/>
    </xf>
    <xf numFmtId="0" fontId="41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ОДАТКИ 1 2016" xfId="54"/>
    <cellStyle name="Обычный_ДОДАТКИ 1,2 від  20.12.17 №" xfId="55"/>
    <cellStyle name="Обычный_ДОДАТКИ 1,2, 3,4, 5, 6 від  22.12.17 №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44;&#1054;&#1044;&#1040;&#1058;&#1050;&#1048;%201,2,%203,4,%205,%206%20%20&#1085;&#1072;%202020&#1088;&#1110;&#1082;%20&#1074;&#1110;&#1076;%20%2005.02.20%20&#8470;38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  <sheetName val="Дод 7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tabSelected="1" view="pageBreakPreview" zoomScale="45" zoomScaleNormal="55" zoomScaleSheetLayoutView="45" zoomScalePageLayoutView="0" workbookViewId="0" topLeftCell="A1">
      <selection activeCell="B17" sqref="B17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153" t="s">
        <v>262</v>
      </c>
      <c r="E4" s="153"/>
      <c r="F4" s="153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154" t="s">
        <v>4</v>
      </c>
      <c r="B7" s="154"/>
      <c r="C7" s="154"/>
      <c r="D7" s="154"/>
      <c r="E7" s="154"/>
      <c r="F7" s="154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5</v>
      </c>
      <c r="B9" s="10"/>
      <c r="C9" s="10"/>
      <c r="D9" s="10"/>
      <c r="E9" s="10"/>
      <c r="F9" s="10"/>
    </row>
    <row r="10" spans="1:6" ht="44.25" customHeight="1">
      <c r="A10" s="12" t="s">
        <v>6</v>
      </c>
      <c r="B10" s="6"/>
      <c r="C10" s="6"/>
      <c r="D10" s="6"/>
      <c r="E10" s="6"/>
      <c r="F10" s="13" t="s">
        <v>7</v>
      </c>
    </row>
    <row r="11" spans="1:9" ht="42.75" customHeight="1">
      <c r="A11" s="155" t="s">
        <v>8</v>
      </c>
      <c r="B11" s="156" t="s">
        <v>9</v>
      </c>
      <c r="C11" s="156" t="s">
        <v>10</v>
      </c>
      <c r="D11" s="156" t="s">
        <v>11</v>
      </c>
      <c r="E11" s="156" t="s">
        <v>12</v>
      </c>
      <c r="F11" s="156"/>
      <c r="G11" s="16"/>
      <c r="H11" s="16"/>
      <c r="I11" s="16"/>
    </row>
    <row r="12" spans="1:6" ht="125.25" customHeight="1">
      <c r="A12" s="155"/>
      <c r="B12" s="156"/>
      <c r="C12" s="156"/>
      <c r="D12" s="156"/>
      <c r="E12" s="14" t="s">
        <v>13</v>
      </c>
      <c r="F12" s="15" t="s">
        <v>14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15</v>
      </c>
      <c r="C14" s="21">
        <f>D14+E14</f>
        <v>13239200</v>
      </c>
      <c r="D14" s="21">
        <f>D18+D20+D15</f>
        <v>13239200</v>
      </c>
      <c r="E14" s="21">
        <f>E20</f>
        <v>0</v>
      </c>
      <c r="F14" s="21">
        <f>F20</f>
        <v>0</v>
      </c>
    </row>
    <row r="15" spans="1:6" ht="57" customHeight="1">
      <c r="A15" s="14">
        <v>13000000</v>
      </c>
      <c r="B15" s="22" t="s">
        <v>16</v>
      </c>
      <c r="C15" s="21">
        <f>D15+E15</f>
        <v>500</v>
      </c>
      <c r="D15" s="21">
        <f>D16</f>
        <v>500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17</v>
      </c>
      <c r="C16" s="21">
        <f>D16+E16</f>
        <v>500</v>
      </c>
      <c r="D16" s="21">
        <f>D17</f>
        <v>500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18</v>
      </c>
      <c r="C17" s="25">
        <f>D17+E17</f>
        <v>500</v>
      </c>
      <c r="D17" s="25">
        <v>500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19</v>
      </c>
      <c r="C18" s="21">
        <f>C19</f>
        <v>3461700</v>
      </c>
      <c r="D18" s="21">
        <f>D19</f>
        <v>3461700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20</v>
      </c>
      <c r="C19" s="25">
        <f>D19+E19</f>
        <v>3461700</v>
      </c>
      <c r="D19" s="25">
        <v>3461700</v>
      </c>
      <c r="E19" s="25">
        <v>0</v>
      </c>
      <c r="F19" s="25">
        <v>0</v>
      </c>
    </row>
    <row r="20" spans="1:6" ht="56.25" customHeight="1">
      <c r="A20" s="14">
        <v>18000000</v>
      </c>
      <c r="B20" s="20" t="s">
        <v>21</v>
      </c>
      <c r="C20" s="21">
        <f>D20+E20</f>
        <v>9777000</v>
      </c>
      <c r="D20" s="21">
        <f>D21</f>
        <v>9777000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22</v>
      </c>
      <c r="C21" s="21">
        <f>D21</f>
        <v>9777000</v>
      </c>
      <c r="D21" s="21">
        <f>D22+D23+D24+D25</f>
        <v>9777000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23</v>
      </c>
      <c r="C22" s="25">
        <f>D22</f>
        <v>130900</v>
      </c>
      <c r="D22" s="25">
        <v>130900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24</v>
      </c>
      <c r="C23" s="25">
        <f>D23</f>
        <v>782200</v>
      </c>
      <c r="D23" s="25">
        <v>782200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25</v>
      </c>
      <c r="C24" s="25">
        <f>D24</f>
        <v>2892900</v>
      </c>
      <c r="D24" s="27">
        <v>2892900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26</v>
      </c>
      <c r="C25" s="25">
        <f>D25</f>
        <v>5971000</v>
      </c>
      <c r="D25" s="25">
        <v>5971000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27</v>
      </c>
      <c r="C26" s="21">
        <f>D26+E26</f>
        <v>986239</v>
      </c>
      <c r="D26" s="21">
        <f>D27+D31</f>
        <v>346200</v>
      </c>
      <c r="E26" s="21">
        <f>E34</f>
        <v>640039</v>
      </c>
      <c r="F26" s="21">
        <v>0</v>
      </c>
    </row>
    <row r="27" spans="1:6" ht="50.25" customHeight="1">
      <c r="A27" s="14">
        <v>21000000</v>
      </c>
      <c r="B27" s="20" t="s">
        <v>28</v>
      </c>
      <c r="C27" s="21">
        <f>D27+E27</f>
        <v>219200</v>
      </c>
      <c r="D27" s="21">
        <f>D28</f>
        <v>219200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29</v>
      </c>
      <c r="C28" s="21">
        <f>D28+E28</f>
        <v>219200</v>
      </c>
      <c r="D28" s="21">
        <f>D29+D30</f>
        <v>219200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30</v>
      </c>
      <c r="C29" s="25">
        <f>D29+E29</f>
        <v>60000</v>
      </c>
      <c r="D29" s="25">
        <v>60000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31</v>
      </c>
      <c r="C30" s="25">
        <f>D30+E30</f>
        <v>159200</v>
      </c>
      <c r="D30" s="25">
        <v>159200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32</v>
      </c>
      <c r="C31" s="21">
        <f>C32</f>
        <v>127000</v>
      </c>
      <c r="D31" s="21">
        <f>D32</f>
        <v>127000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33</v>
      </c>
      <c r="C32" s="21">
        <f aca="true" t="shared" si="0" ref="C32:C57">D32+E32</f>
        <v>127000</v>
      </c>
      <c r="D32" s="21">
        <f>D33</f>
        <v>127000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34</v>
      </c>
      <c r="C33" s="25">
        <f t="shared" si="0"/>
        <v>127000</v>
      </c>
      <c r="D33" s="25">
        <v>127000</v>
      </c>
      <c r="E33" s="25">
        <v>0</v>
      </c>
      <c r="F33" s="25">
        <v>0</v>
      </c>
    </row>
    <row r="34" spans="1:6" ht="53.25" customHeight="1">
      <c r="A34" s="14">
        <v>25000000</v>
      </c>
      <c r="B34" s="20" t="s">
        <v>35</v>
      </c>
      <c r="C34" s="21">
        <f t="shared" si="0"/>
        <v>640039</v>
      </c>
      <c r="D34" s="21">
        <f>D35</f>
        <v>0</v>
      </c>
      <c r="E34" s="21">
        <f>E35</f>
        <v>640039</v>
      </c>
      <c r="F34" s="21">
        <v>0</v>
      </c>
    </row>
    <row r="35" spans="1:6" ht="75.75" customHeight="1">
      <c r="A35" s="14">
        <v>25010000</v>
      </c>
      <c r="B35" s="28" t="s">
        <v>36</v>
      </c>
      <c r="C35" s="21">
        <f t="shared" si="0"/>
        <v>640039</v>
      </c>
      <c r="D35" s="21">
        <f>D36+D37</f>
        <v>0</v>
      </c>
      <c r="E35" s="21">
        <f>E36+E37</f>
        <v>640039</v>
      </c>
      <c r="F35" s="21">
        <v>0</v>
      </c>
    </row>
    <row r="36" spans="1:6" ht="69" customHeight="1">
      <c r="A36" s="23">
        <v>25010100</v>
      </c>
      <c r="B36" s="101" t="s">
        <v>37</v>
      </c>
      <c r="C36" s="25">
        <f t="shared" si="0"/>
        <v>621620</v>
      </c>
      <c r="D36" s="25">
        <v>0</v>
      </c>
      <c r="E36" s="25">
        <v>621620</v>
      </c>
      <c r="F36" s="25">
        <v>0</v>
      </c>
    </row>
    <row r="37" spans="1:6" ht="119.25" customHeight="1">
      <c r="A37" s="99">
        <v>25010300</v>
      </c>
      <c r="B37" s="103" t="s">
        <v>251</v>
      </c>
      <c r="C37" s="100">
        <f t="shared" si="0"/>
        <v>18419</v>
      </c>
      <c r="D37" s="25">
        <v>0</v>
      </c>
      <c r="E37" s="25">
        <f>16077+2342</f>
        <v>18419</v>
      </c>
      <c r="F37" s="25">
        <v>0</v>
      </c>
    </row>
    <row r="38" spans="1:6" ht="57" customHeight="1">
      <c r="A38" s="145">
        <v>30000000</v>
      </c>
      <c r="B38" s="147" t="s">
        <v>38</v>
      </c>
      <c r="C38" s="146">
        <f t="shared" si="0"/>
        <v>20500</v>
      </c>
      <c r="D38" s="21">
        <f>D39</f>
        <v>20500</v>
      </c>
      <c r="E38" s="21">
        <v>0</v>
      </c>
      <c r="F38" s="21">
        <v>0</v>
      </c>
    </row>
    <row r="39" spans="1:6" ht="57" customHeight="1">
      <c r="A39" s="14">
        <v>31000000</v>
      </c>
      <c r="B39" s="102" t="s">
        <v>39</v>
      </c>
      <c r="C39" s="21">
        <f t="shared" si="0"/>
        <v>20500</v>
      </c>
      <c r="D39" s="21">
        <f>D40</f>
        <v>20500</v>
      </c>
      <c r="E39" s="21">
        <v>0</v>
      </c>
      <c r="F39" s="21">
        <v>0</v>
      </c>
    </row>
    <row r="40" spans="1:6" ht="125.25" customHeight="1">
      <c r="A40" s="23">
        <v>31010200</v>
      </c>
      <c r="B40" s="24" t="s">
        <v>40</v>
      </c>
      <c r="C40" s="25">
        <f t="shared" si="0"/>
        <v>20500</v>
      </c>
      <c r="D40" s="25">
        <v>20500</v>
      </c>
      <c r="E40" s="25">
        <v>0</v>
      </c>
      <c r="F40" s="25">
        <v>0</v>
      </c>
    </row>
    <row r="41" spans="1:6" ht="57" customHeight="1">
      <c r="A41" s="23"/>
      <c r="B41" s="20" t="s">
        <v>41</v>
      </c>
      <c r="C41" s="21">
        <f t="shared" si="0"/>
        <v>14245939</v>
      </c>
      <c r="D41" s="21">
        <f>D14+D26+D38</f>
        <v>13605900</v>
      </c>
      <c r="E41" s="21">
        <f>E14+E26</f>
        <v>640039</v>
      </c>
      <c r="F41" s="21">
        <f>F14+F26</f>
        <v>0</v>
      </c>
    </row>
    <row r="42" spans="1:9" ht="61.5" customHeight="1">
      <c r="A42" s="14">
        <v>40000000</v>
      </c>
      <c r="B42" s="20" t="s">
        <v>42</v>
      </c>
      <c r="C42" s="21">
        <f>D42+E42</f>
        <v>46800370</v>
      </c>
      <c r="D42" s="21">
        <f>D43</f>
        <v>46800370</v>
      </c>
      <c r="E42" s="21">
        <f>E43</f>
        <v>0</v>
      </c>
      <c r="F42" s="21">
        <f>F43</f>
        <v>0</v>
      </c>
      <c r="I42" s="29">
        <f>D41+D45</f>
        <v>59673939</v>
      </c>
    </row>
    <row r="43" spans="1:9" ht="59.25" customHeight="1">
      <c r="A43" s="14">
        <v>41000000</v>
      </c>
      <c r="B43" s="20" t="s">
        <v>43</v>
      </c>
      <c r="C43" s="21">
        <f t="shared" si="0"/>
        <v>46800370</v>
      </c>
      <c r="D43" s="21">
        <f>D44+D46</f>
        <v>46800370</v>
      </c>
      <c r="E43" s="21">
        <f>E44+E46</f>
        <v>0</v>
      </c>
      <c r="F43" s="21">
        <f>F44+F46</f>
        <v>0</v>
      </c>
      <c r="I43" s="98"/>
    </row>
    <row r="44" spans="1:6" ht="50.25" customHeight="1">
      <c r="A44" s="14">
        <v>41040000</v>
      </c>
      <c r="B44" s="20" t="s">
        <v>44</v>
      </c>
      <c r="C44" s="21">
        <f t="shared" si="0"/>
        <v>46068039</v>
      </c>
      <c r="D44" s="21">
        <f>D45</f>
        <v>46068039</v>
      </c>
      <c r="E44" s="21">
        <f>E45</f>
        <v>0</v>
      </c>
      <c r="F44" s="21">
        <f>F45</f>
        <v>0</v>
      </c>
    </row>
    <row r="45" spans="1:6" ht="54" customHeight="1">
      <c r="A45" s="23">
        <v>41040400</v>
      </c>
      <c r="B45" s="26" t="s">
        <v>45</v>
      </c>
      <c r="C45" s="25">
        <f t="shared" si="0"/>
        <v>46068039</v>
      </c>
      <c r="D45" s="25">
        <f>46413449+174674+2330000-3415200+195000+370116</f>
        <v>46068039</v>
      </c>
      <c r="E45" s="25">
        <v>0</v>
      </c>
      <c r="F45" s="25">
        <v>0</v>
      </c>
    </row>
    <row r="46" spans="1:6" ht="49.5" customHeight="1">
      <c r="A46" s="14">
        <v>41050000</v>
      </c>
      <c r="B46" s="20" t="s">
        <v>46</v>
      </c>
      <c r="C46" s="21">
        <f t="shared" si="0"/>
        <v>732331</v>
      </c>
      <c r="D46" s="21">
        <f>D47+D48+D49+D50+D54+D56+D51+D52+D53</f>
        <v>732331</v>
      </c>
      <c r="E46" s="21">
        <f>E47+E48+E49+E50+E54</f>
        <v>0</v>
      </c>
      <c r="F46" s="21">
        <f>F54</f>
        <v>0</v>
      </c>
    </row>
    <row r="47" spans="1:6" ht="388.5" customHeight="1" hidden="1">
      <c r="A47" s="23">
        <v>41050100</v>
      </c>
      <c r="B47" s="30" t="s">
        <v>47</v>
      </c>
      <c r="C47" s="25">
        <f t="shared" si="0"/>
        <v>0</v>
      </c>
      <c r="D47" s="25">
        <v>0</v>
      </c>
      <c r="E47" s="25">
        <v>0</v>
      </c>
      <c r="F47" s="25">
        <v>0</v>
      </c>
    </row>
    <row r="48" spans="1:6" ht="147" customHeight="1" hidden="1">
      <c r="A48" s="23">
        <v>41050200</v>
      </c>
      <c r="B48" s="30" t="s">
        <v>48</v>
      </c>
      <c r="C48" s="25">
        <f t="shared" si="0"/>
        <v>0</v>
      </c>
      <c r="D48" s="25">
        <v>0</v>
      </c>
      <c r="E48" s="25">
        <v>0</v>
      </c>
      <c r="F48" s="25">
        <v>0</v>
      </c>
    </row>
    <row r="49" spans="1:6" ht="369" customHeight="1" hidden="1">
      <c r="A49" s="31">
        <v>41050300</v>
      </c>
      <c r="B49" s="32" t="s">
        <v>49</v>
      </c>
      <c r="C49" s="27">
        <f t="shared" si="0"/>
        <v>0</v>
      </c>
      <c r="D49" s="27">
        <v>0</v>
      </c>
      <c r="E49" s="27">
        <v>0</v>
      </c>
      <c r="F49" s="27">
        <v>0</v>
      </c>
    </row>
    <row r="50" spans="1:6" ht="319.5" customHeight="1" hidden="1">
      <c r="A50" s="23">
        <v>41050700</v>
      </c>
      <c r="B50" s="30" t="s">
        <v>50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86" customHeight="1" hidden="1">
      <c r="A51" s="23">
        <v>41050900</v>
      </c>
      <c r="B51" s="30" t="s">
        <v>51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97.5" customHeight="1" hidden="1">
      <c r="A52" s="23">
        <v>41052300</v>
      </c>
      <c r="B52" s="30" t="s">
        <v>52</v>
      </c>
      <c r="C52" s="27">
        <f t="shared" si="0"/>
        <v>0</v>
      </c>
      <c r="D52" s="25">
        <v>0</v>
      </c>
      <c r="E52" s="25">
        <v>0</v>
      </c>
      <c r="F52" s="25">
        <v>0</v>
      </c>
    </row>
    <row r="53" spans="1:6" ht="96" customHeight="1">
      <c r="A53" s="23">
        <v>41053000</v>
      </c>
      <c r="B53" s="30" t="s">
        <v>254</v>
      </c>
      <c r="C53" s="25">
        <f t="shared" si="0"/>
        <v>667331</v>
      </c>
      <c r="D53" s="25">
        <v>667331</v>
      </c>
      <c r="E53" s="25">
        <v>0</v>
      </c>
      <c r="F53" s="25">
        <v>0</v>
      </c>
    </row>
    <row r="54" spans="1:6" ht="57" customHeight="1">
      <c r="A54" s="23">
        <v>41053900</v>
      </c>
      <c r="B54" s="33" t="s">
        <v>53</v>
      </c>
      <c r="C54" s="25">
        <f t="shared" si="0"/>
        <v>65000</v>
      </c>
      <c r="D54" s="25">
        <f>D55</f>
        <v>65000</v>
      </c>
      <c r="E54" s="25">
        <f>E55</f>
        <v>0</v>
      </c>
      <c r="F54" s="25">
        <f>F55</f>
        <v>0</v>
      </c>
    </row>
    <row r="55" spans="1:6" ht="111" customHeight="1">
      <c r="A55" s="23"/>
      <c r="B55" s="34" t="s">
        <v>252</v>
      </c>
      <c r="C55" s="25">
        <f t="shared" si="0"/>
        <v>65000</v>
      </c>
      <c r="D55" s="25">
        <f>50000+15000</f>
        <v>65000</v>
      </c>
      <c r="E55" s="25">
        <v>0</v>
      </c>
      <c r="F55" s="25">
        <v>0</v>
      </c>
    </row>
    <row r="56" spans="1:6" ht="16.5" customHeight="1" hidden="1">
      <c r="A56" s="23">
        <v>41054100</v>
      </c>
      <c r="B56" s="34" t="s">
        <v>54</v>
      </c>
      <c r="C56" s="27">
        <f t="shared" si="0"/>
        <v>0</v>
      </c>
      <c r="D56" s="27">
        <v>0</v>
      </c>
      <c r="E56" s="27">
        <v>0</v>
      </c>
      <c r="F56" s="27">
        <v>0</v>
      </c>
    </row>
    <row r="57" spans="1:6" ht="59.25" customHeight="1">
      <c r="A57" s="23" t="s">
        <v>55</v>
      </c>
      <c r="B57" s="20" t="s">
        <v>56</v>
      </c>
      <c r="C57" s="21">
        <f t="shared" si="0"/>
        <v>61046309</v>
      </c>
      <c r="D57" s="21">
        <f>D41+D42</f>
        <v>60406270</v>
      </c>
      <c r="E57" s="21">
        <f>E41+E42</f>
        <v>640039</v>
      </c>
      <c r="F57" s="21">
        <f>F54</f>
        <v>0</v>
      </c>
    </row>
    <row r="58" spans="1:6" ht="19.5">
      <c r="A58" s="35"/>
      <c r="B58" s="35"/>
      <c r="C58" s="35"/>
      <c r="D58" s="35"/>
      <c r="E58" s="35"/>
      <c r="F58" s="35"/>
    </row>
    <row r="59" spans="3:4" s="36" customFormat="1" ht="27.75">
      <c r="C59" s="37"/>
      <c r="D59" s="37"/>
    </row>
    <row r="60" spans="1:5" ht="19.5">
      <c r="A60" s="35"/>
      <c r="B60" s="104"/>
      <c r="C60" s="104"/>
      <c r="D60" s="104"/>
      <c r="E60" s="104"/>
    </row>
    <row r="66" spans="1:5" s="39" customFormat="1" ht="49.5">
      <c r="A66" s="38"/>
      <c r="C66" s="40"/>
      <c r="E66" s="41"/>
    </row>
  </sheetData>
  <sheetProtection selectLockedCells="1" selectUnlockedCells="1"/>
  <mergeCells count="7"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88"/>
  <sheetViews>
    <sheetView view="pageBreakPreview" zoomScale="39" zoomScaleNormal="55" zoomScaleSheetLayoutView="39" zoomScalePageLayoutView="0" workbookViewId="0" topLeftCell="E1">
      <selection activeCell="K10" sqref="K10"/>
    </sheetView>
  </sheetViews>
  <sheetFormatPr defaultColWidth="9.140625" defaultRowHeight="12.75"/>
  <cols>
    <col min="1" max="1" width="32.28125" style="42" customWidth="1"/>
    <col min="2" max="2" width="32.57421875" style="42" customWidth="1"/>
    <col min="3" max="3" width="34.00390625" style="42" customWidth="1"/>
    <col min="4" max="4" width="149.140625" style="42" customWidth="1"/>
    <col min="5" max="5" width="33.00390625" style="42" customWidth="1"/>
    <col min="6" max="6" width="33.57421875" style="42" customWidth="1"/>
    <col min="7" max="7" width="32.140625" style="42" customWidth="1"/>
    <col min="8" max="8" width="28.57421875" style="42" customWidth="1"/>
    <col min="9" max="9" width="26.00390625" style="42" customWidth="1"/>
    <col min="10" max="10" width="30.7109375" style="42" customWidth="1"/>
    <col min="11" max="11" width="31.7109375" style="42" customWidth="1"/>
    <col min="12" max="12" width="26.00390625" style="42" customWidth="1"/>
    <col min="13" max="14" width="26.140625" style="42" customWidth="1"/>
    <col min="15" max="15" width="28.7109375" style="42" customWidth="1"/>
    <col min="16" max="16" width="34.421875" style="42" customWidth="1"/>
    <col min="17" max="16384" width="9.140625" style="42" customWidth="1"/>
  </cols>
  <sheetData>
    <row r="1" spans="13:15" ht="64.5">
      <c r="M1" s="43" t="s">
        <v>57</v>
      </c>
      <c r="O1" s="44"/>
    </row>
    <row r="2" spans="13:15" ht="60" customHeight="1">
      <c r="M2" s="43" t="s">
        <v>1</v>
      </c>
      <c r="O2" s="44"/>
    </row>
    <row r="3" spans="13:15" ht="64.5">
      <c r="M3" s="43" t="s">
        <v>3</v>
      </c>
      <c r="O3" s="44"/>
    </row>
    <row r="4" spans="13:15" ht="64.5">
      <c r="M4" s="45" t="s">
        <v>263</v>
      </c>
      <c r="N4" s="45"/>
      <c r="O4" s="46"/>
    </row>
    <row r="5" spans="14:16" ht="22.5" customHeight="1">
      <c r="N5" s="45"/>
      <c r="P5" s="44"/>
    </row>
    <row r="6" ht="23.25" customHeight="1">
      <c r="P6" s="47"/>
    </row>
    <row r="7" spans="2:16" ht="52.5" customHeight="1">
      <c r="B7" s="159" t="s">
        <v>59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2:16" ht="52.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52.5" customHeight="1">
      <c r="A9" s="49" t="s">
        <v>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48" customHeight="1">
      <c r="A10" s="50" t="s">
        <v>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 t="s">
        <v>7</v>
      </c>
    </row>
    <row r="11" spans="1:16" s="54" customFormat="1" ht="58.5" customHeight="1">
      <c r="A11" s="157" t="s">
        <v>60</v>
      </c>
      <c r="B11" s="158" t="s">
        <v>61</v>
      </c>
      <c r="C11" s="158" t="s">
        <v>62</v>
      </c>
      <c r="D11" s="158" t="s">
        <v>63</v>
      </c>
      <c r="E11" s="157" t="s">
        <v>11</v>
      </c>
      <c r="F11" s="157"/>
      <c r="G11" s="157"/>
      <c r="H11" s="157"/>
      <c r="I11" s="157"/>
      <c r="J11" s="157" t="s">
        <v>12</v>
      </c>
      <c r="K11" s="157"/>
      <c r="L11" s="157"/>
      <c r="M11" s="157"/>
      <c r="N11" s="157"/>
      <c r="O11" s="157"/>
      <c r="P11" s="157" t="s">
        <v>64</v>
      </c>
    </row>
    <row r="12" spans="1:16" s="54" customFormat="1" ht="45" customHeight="1">
      <c r="A12" s="157"/>
      <c r="B12" s="158"/>
      <c r="C12" s="158"/>
      <c r="D12" s="158"/>
      <c r="E12" s="157" t="s">
        <v>13</v>
      </c>
      <c r="F12" s="157" t="s">
        <v>65</v>
      </c>
      <c r="G12" s="157" t="s">
        <v>66</v>
      </c>
      <c r="H12" s="157"/>
      <c r="I12" s="157" t="s">
        <v>67</v>
      </c>
      <c r="J12" s="157" t="s">
        <v>13</v>
      </c>
      <c r="K12" s="157" t="s">
        <v>14</v>
      </c>
      <c r="L12" s="157" t="s">
        <v>68</v>
      </c>
      <c r="M12" s="157" t="s">
        <v>66</v>
      </c>
      <c r="N12" s="157"/>
      <c r="O12" s="157" t="s">
        <v>67</v>
      </c>
      <c r="P12" s="157"/>
    </row>
    <row r="13" spans="1:16" s="54" customFormat="1" ht="58.5" customHeight="1">
      <c r="A13" s="157"/>
      <c r="B13" s="158"/>
      <c r="C13" s="158"/>
      <c r="D13" s="158"/>
      <c r="E13" s="157"/>
      <c r="F13" s="157"/>
      <c r="G13" s="157" t="s">
        <v>69</v>
      </c>
      <c r="H13" s="157" t="s">
        <v>70</v>
      </c>
      <c r="I13" s="157"/>
      <c r="J13" s="157"/>
      <c r="K13" s="157"/>
      <c r="L13" s="157"/>
      <c r="M13" s="157" t="s">
        <v>69</v>
      </c>
      <c r="N13" s="157" t="s">
        <v>70</v>
      </c>
      <c r="O13" s="157"/>
      <c r="P13" s="157"/>
    </row>
    <row r="14" spans="1:16" s="54" customFormat="1" ht="52.5" customHeight="1">
      <c r="A14" s="157"/>
      <c r="B14" s="158"/>
      <c r="C14" s="158"/>
      <c r="D14" s="158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</row>
    <row r="15" spans="1:16" s="54" customFormat="1" ht="27" customHeight="1">
      <c r="A15" s="55">
        <v>1</v>
      </c>
      <c r="B15" s="53">
        <v>2</v>
      </c>
      <c r="C15" s="53">
        <v>3</v>
      </c>
      <c r="D15" s="53">
        <v>4</v>
      </c>
      <c r="E15" s="55">
        <v>5</v>
      </c>
      <c r="F15" s="55">
        <v>6</v>
      </c>
      <c r="G15" s="53">
        <v>7</v>
      </c>
      <c r="H15" s="53">
        <v>8</v>
      </c>
      <c r="I15" s="53">
        <v>9</v>
      </c>
      <c r="J15" s="55">
        <v>10</v>
      </c>
      <c r="K15" s="55">
        <v>11</v>
      </c>
      <c r="L15" s="53">
        <v>12</v>
      </c>
      <c r="M15" s="53">
        <v>13</v>
      </c>
      <c r="N15" s="53">
        <v>14</v>
      </c>
      <c r="O15" s="53">
        <v>15</v>
      </c>
      <c r="P15" s="53">
        <v>16</v>
      </c>
    </row>
    <row r="16" spans="1:16" s="54" customFormat="1" ht="60" customHeight="1">
      <c r="A16" s="56" t="s">
        <v>71</v>
      </c>
      <c r="B16" s="57"/>
      <c r="C16" s="57"/>
      <c r="D16" s="58" t="s">
        <v>72</v>
      </c>
      <c r="E16" s="59">
        <f>E17</f>
        <v>41080026</v>
      </c>
      <c r="F16" s="59">
        <f>F17</f>
        <v>41080026</v>
      </c>
      <c r="G16" s="59">
        <f>G17</f>
        <v>27473919</v>
      </c>
      <c r="H16" s="59">
        <f>H17</f>
        <v>561393</v>
      </c>
      <c r="I16" s="59">
        <f>I17</f>
        <v>0</v>
      </c>
      <c r="J16" s="59">
        <f>L16+O16</f>
        <v>984288</v>
      </c>
      <c r="K16" s="59">
        <f>K17</f>
        <v>968211</v>
      </c>
      <c r="L16" s="59">
        <f>L17</f>
        <v>16077</v>
      </c>
      <c r="M16" s="59">
        <f>M17</f>
        <v>0</v>
      </c>
      <c r="N16" s="59">
        <f>N17</f>
        <v>0</v>
      </c>
      <c r="O16" s="59">
        <f>O17</f>
        <v>968211</v>
      </c>
      <c r="P16" s="59">
        <f>E16+J16</f>
        <v>42064314</v>
      </c>
    </row>
    <row r="17" spans="1:16" s="54" customFormat="1" ht="64.5" customHeight="1">
      <c r="A17" s="57" t="s">
        <v>73</v>
      </c>
      <c r="B17" s="56"/>
      <c r="C17" s="56"/>
      <c r="D17" s="60" t="s">
        <v>72</v>
      </c>
      <c r="E17" s="61">
        <f>F17+I17</f>
        <v>41080026</v>
      </c>
      <c r="F17" s="61">
        <f>F18+F22+F30+F32+F34+F37</f>
        <v>41080026</v>
      </c>
      <c r="G17" s="61">
        <f>G18+G22+G30+G32+G34</f>
        <v>27473919</v>
      </c>
      <c r="H17" s="61">
        <f>H18+H22+H30+H32+H34</f>
        <v>561393</v>
      </c>
      <c r="I17" s="61">
        <f>I18+I22+I30+I32+I34</f>
        <v>0</v>
      </c>
      <c r="J17" s="61">
        <f>L17+O17</f>
        <v>984288</v>
      </c>
      <c r="K17" s="61">
        <f>K18+K22+K30+K32+K34+K37</f>
        <v>968211</v>
      </c>
      <c r="L17" s="61">
        <f>L18+L22+L30+L32+L34</f>
        <v>16077</v>
      </c>
      <c r="M17" s="61">
        <f>M18+M22+M30+M32+M34</f>
        <v>0</v>
      </c>
      <c r="N17" s="61">
        <f>N18+N22+N30+N32+N34</f>
        <v>0</v>
      </c>
      <c r="O17" s="61">
        <f>O18+O22+O30+O32+O34+O37</f>
        <v>968211</v>
      </c>
      <c r="P17" s="61">
        <f>E17+J17</f>
        <v>42064314</v>
      </c>
    </row>
    <row r="18" spans="1:16" s="62" customFormat="1" ht="57" customHeight="1">
      <c r="A18" s="56"/>
      <c r="B18" s="56" t="s">
        <v>74</v>
      </c>
      <c r="C18" s="56"/>
      <c r="D18" s="58" t="s">
        <v>75</v>
      </c>
      <c r="E18" s="59">
        <f>E19+E20+E21</f>
        <v>37228851</v>
      </c>
      <c r="F18" s="59">
        <f>F19+F20+F21</f>
        <v>37228851</v>
      </c>
      <c r="G18" s="59">
        <f aca="true" t="shared" si="0" ref="G18:O18">G19+G20</f>
        <v>27347972</v>
      </c>
      <c r="H18" s="59">
        <f t="shared" si="0"/>
        <v>512369</v>
      </c>
      <c r="I18" s="59">
        <f t="shared" si="0"/>
        <v>0</v>
      </c>
      <c r="J18" s="59">
        <f t="shared" si="0"/>
        <v>40077</v>
      </c>
      <c r="K18" s="59">
        <f t="shared" si="0"/>
        <v>24000</v>
      </c>
      <c r="L18" s="59">
        <f t="shared" si="0"/>
        <v>16077</v>
      </c>
      <c r="M18" s="59">
        <f t="shared" si="0"/>
        <v>0</v>
      </c>
      <c r="N18" s="59">
        <f t="shared" si="0"/>
        <v>0</v>
      </c>
      <c r="O18" s="59">
        <f t="shared" si="0"/>
        <v>24000</v>
      </c>
      <c r="P18" s="59">
        <f>P19+P20+P21</f>
        <v>37268928</v>
      </c>
    </row>
    <row r="19" spans="1:16" s="112" customFormat="1" ht="72" customHeight="1">
      <c r="A19" s="109" t="s">
        <v>76</v>
      </c>
      <c r="B19" s="109" t="s">
        <v>77</v>
      </c>
      <c r="C19" s="109" t="s">
        <v>78</v>
      </c>
      <c r="D19" s="110" t="s">
        <v>79</v>
      </c>
      <c r="E19" s="111">
        <f>F19</f>
        <v>36559870</v>
      </c>
      <c r="F19" s="111">
        <f>37510056+50641-1068600+65373+2400</f>
        <v>36559870</v>
      </c>
      <c r="G19" s="111">
        <f>27890185-542213</f>
        <v>27347972</v>
      </c>
      <c r="H19" s="111">
        <f>536728+641-25000</f>
        <v>512369</v>
      </c>
      <c r="I19" s="111"/>
      <c r="J19" s="111">
        <f aca="true" t="shared" si="1" ref="J19:J28">L19+O19</f>
        <v>40077</v>
      </c>
      <c r="K19" s="111">
        <f>O19</f>
        <v>24000</v>
      </c>
      <c r="L19" s="111">
        <v>16077</v>
      </c>
      <c r="M19" s="111"/>
      <c r="N19" s="111"/>
      <c r="O19" s="111">
        <f>24000</f>
        <v>24000</v>
      </c>
      <c r="P19" s="111">
        <f aca="true" t="shared" si="2" ref="P19:P27">E19+J19</f>
        <v>36599947</v>
      </c>
    </row>
    <row r="20" spans="1:16" s="112" customFormat="1" ht="72" customHeight="1">
      <c r="A20" s="109" t="s">
        <v>80</v>
      </c>
      <c r="B20" s="109" t="s">
        <v>81</v>
      </c>
      <c r="C20" s="109" t="s">
        <v>82</v>
      </c>
      <c r="D20" s="110" t="s">
        <v>83</v>
      </c>
      <c r="E20" s="111">
        <f>F20</f>
        <v>1650</v>
      </c>
      <c r="F20" s="111">
        <f>5000-3350</f>
        <v>1650</v>
      </c>
      <c r="G20" s="111"/>
      <c r="H20" s="111"/>
      <c r="I20" s="111"/>
      <c r="J20" s="111">
        <f t="shared" si="1"/>
        <v>0</v>
      </c>
      <c r="K20" s="111"/>
      <c r="L20" s="111"/>
      <c r="M20" s="111"/>
      <c r="N20" s="111"/>
      <c r="O20" s="111"/>
      <c r="P20" s="111">
        <f t="shared" si="2"/>
        <v>1650</v>
      </c>
    </row>
    <row r="21" spans="1:16" s="112" customFormat="1" ht="66.75" customHeight="1">
      <c r="A21" s="109" t="s">
        <v>258</v>
      </c>
      <c r="B21" s="109" t="s">
        <v>259</v>
      </c>
      <c r="C21" s="109" t="s">
        <v>77</v>
      </c>
      <c r="D21" s="110" t="s">
        <v>260</v>
      </c>
      <c r="E21" s="111">
        <f>F21</f>
        <v>667331</v>
      </c>
      <c r="F21" s="111">
        <f>659631+7700</f>
        <v>667331</v>
      </c>
      <c r="G21" s="111"/>
      <c r="H21" s="111"/>
      <c r="I21" s="111"/>
      <c r="J21" s="111">
        <v>0</v>
      </c>
      <c r="K21" s="111"/>
      <c r="L21" s="111"/>
      <c r="M21" s="111"/>
      <c r="N21" s="111"/>
      <c r="O21" s="111"/>
      <c r="P21" s="111">
        <f t="shared" si="2"/>
        <v>667331</v>
      </c>
    </row>
    <row r="22" spans="1:16" s="116" customFormat="1" ht="57" customHeight="1">
      <c r="A22" s="113"/>
      <c r="B22" s="113" t="s">
        <v>84</v>
      </c>
      <c r="C22" s="113"/>
      <c r="D22" s="114" t="s">
        <v>85</v>
      </c>
      <c r="E22" s="115">
        <f>F22+I22</f>
        <v>615271</v>
      </c>
      <c r="F22" s="115">
        <f>F23+F24+F25+F26+F27+F28+F29</f>
        <v>615271</v>
      </c>
      <c r="G22" s="115">
        <f>G23+G24+G25+G26+G27+G28+G29</f>
        <v>125947</v>
      </c>
      <c r="H22" s="115">
        <f>H23+H24+H25+H26+H27+H28+H29</f>
        <v>0</v>
      </c>
      <c r="I22" s="115">
        <f>I23+I24+I25+I26+I27+I28+I29</f>
        <v>0</v>
      </c>
      <c r="J22" s="115">
        <f t="shared" si="1"/>
        <v>0</v>
      </c>
      <c r="K22" s="115">
        <f>K23+K24+K25+K26+K27+K28+K29</f>
        <v>0</v>
      </c>
      <c r="L22" s="115">
        <f>L23+L24+L25+L26+L27+L28+L29</f>
        <v>0</v>
      </c>
      <c r="M22" s="115">
        <f>M23+M24+M25+M26+M27+M28+M29</f>
        <v>0</v>
      </c>
      <c r="N22" s="115">
        <f>N23+N24+N25+N26+N27+N28+N29</f>
        <v>0</v>
      </c>
      <c r="O22" s="115">
        <f>O23+O24+O25+O26+O27+O28+O29</f>
        <v>0</v>
      </c>
      <c r="P22" s="115">
        <f t="shared" si="2"/>
        <v>615271</v>
      </c>
    </row>
    <row r="23" spans="1:16" s="120" customFormat="1" ht="58.5" customHeight="1">
      <c r="A23" s="109" t="s">
        <v>86</v>
      </c>
      <c r="B23" s="117" t="s">
        <v>87</v>
      </c>
      <c r="C23" s="117" t="s">
        <v>88</v>
      </c>
      <c r="D23" s="118" t="s">
        <v>89</v>
      </c>
      <c r="E23" s="119">
        <f aca="true" t="shared" si="3" ref="E23:E29">F23</f>
        <v>102100</v>
      </c>
      <c r="F23" s="111">
        <f>81100+21000</f>
        <v>102100</v>
      </c>
      <c r="G23" s="119"/>
      <c r="H23" s="119"/>
      <c r="I23" s="119"/>
      <c r="J23" s="119">
        <f t="shared" si="1"/>
        <v>0</v>
      </c>
      <c r="K23" s="119"/>
      <c r="L23" s="119"/>
      <c r="M23" s="119"/>
      <c r="N23" s="119"/>
      <c r="O23" s="119"/>
      <c r="P23" s="119">
        <f t="shared" si="2"/>
        <v>102100</v>
      </c>
    </row>
    <row r="24" spans="1:16" s="120" customFormat="1" ht="75" customHeight="1">
      <c r="A24" s="117" t="s">
        <v>90</v>
      </c>
      <c r="B24" s="117" t="s">
        <v>91</v>
      </c>
      <c r="C24" s="117" t="s">
        <v>88</v>
      </c>
      <c r="D24" s="118" t="s">
        <v>92</v>
      </c>
      <c r="E24" s="119">
        <f t="shared" si="3"/>
        <v>750</v>
      </c>
      <c r="F24" s="119">
        <v>750</v>
      </c>
      <c r="G24" s="119"/>
      <c r="H24" s="119"/>
      <c r="I24" s="119"/>
      <c r="J24" s="119">
        <f t="shared" si="1"/>
        <v>0</v>
      </c>
      <c r="K24" s="119"/>
      <c r="L24" s="119"/>
      <c r="M24" s="119"/>
      <c r="N24" s="119"/>
      <c r="O24" s="119"/>
      <c r="P24" s="119">
        <f t="shared" si="2"/>
        <v>750</v>
      </c>
    </row>
    <row r="25" spans="1:16" s="120" customFormat="1" ht="56.25" customHeight="1">
      <c r="A25" s="109" t="s">
        <v>93</v>
      </c>
      <c r="B25" s="117" t="s">
        <v>94</v>
      </c>
      <c r="C25" s="117" t="s">
        <v>88</v>
      </c>
      <c r="D25" s="118" t="s">
        <v>95</v>
      </c>
      <c r="E25" s="119">
        <f t="shared" si="3"/>
        <v>12150</v>
      </c>
      <c r="F25" s="111">
        <v>12150</v>
      </c>
      <c r="G25" s="119"/>
      <c r="H25" s="119"/>
      <c r="I25" s="119"/>
      <c r="J25" s="119">
        <f t="shared" si="1"/>
        <v>0</v>
      </c>
      <c r="K25" s="119"/>
      <c r="L25" s="119"/>
      <c r="M25" s="119"/>
      <c r="N25" s="119"/>
      <c r="O25" s="119"/>
      <c r="P25" s="119">
        <f t="shared" si="2"/>
        <v>12150</v>
      </c>
    </row>
    <row r="26" spans="1:16" s="120" customFormat="1" ht="70.5" customHeight="1">
      <c r="A26" s="117" t="s">
        <v>96</v>
      </c>
      <c r="B26" s="117" t="s">
        <v>97</v>
      </c>
      <c r="C26" s="117" t="s">
        <v>88</v>
      </c>
      <c r="D26" s="110" t="s">
        <v>98</v>
      </c>
      <c r="E26" s="119">
        <f t="shared" si="3"/>
        <v>10600</v>
      </c>
      <c r="F26" s="119">
        <v>10600</v>
      </c>
      <c r="G26" s="119"/>
      <c r="H26" s="119"/>
      <c r="I26" s="119"/>
      <c r="J26" s="119">
        <f t="shared" si="1"/>
        <v>0</v>
      </c>
      <c r="K26" s="119"/>
      <c r="L26" s="119"/>
      <c r="M26" s="119"/>
      <c r="N26" s="119"/>
      <c r="O26" s="119"/>
      <c r="P26" s="119">
        <f t="shared" si="2"/>
        <v>10600</v>
      </c>
    </row>
    <row r="27" spans="1:16" s="120" customFormat="1" ht="103.5" customHeight="1" hidden="1">
      <c r="A27" s="117" t="s">
        <v>99</v>
      </c>
      <c r="B27" s="117" t="s">
        <v>100</v>
      </c>
      <c r="C27" s="117" t="s">
        <v>88</v>
      </c>
      <c r="D27" s="110" t="s">
        <v>101</v>
      </c>
      <c r="E27" s="119">
        <f t="shared" si="3"/>
        <v>0</v>
      </c>
      <c r="F27" s="119">
        <f>21000-21000</f>
        <v>0</v>
      </c>
      <c r="G27" s="119"/>
      <c r="H27" s="119"/>
      <c r="I27" s="119"/>
      <c r="J27" s="119">
        <f t="shared" si="1"/>
        <v>0</v>
      </c>
      <c r="K27" s="119"/>
      <c r="L27" s="119"/>
      <c r="M27" s="119"/>
      <c r="N27" s="119"/>
      <c r="O27" s="119"/>
      <c r="P27" s="119">
        <f t="shared" si="2"/>
        <v>0</v>
      </c>
    </row>
    <row r="28" spans="1:16" s="120" customFormat="1" ht="55.5" customHeight="1">
      <c r="A28" s="109" t="s">
        <v>102</v>
      </c>
      <c r="B28" s="117" t="s">
        <v>103</v>
      </c>
      <c r="C28" s="117" t="s">
        <v>104</v>
      </c>
      <c r="D28" s="118" t="s">
        <v>105</v>
      </c>
      <c r="E28" s="119">
        <f t="shared" si="3"/>
        <v>153655</v>
      </c>
      <c r="F28" s="111">
        <f>153655</f>
        <v>153655</v>
      </c>
      <c r="G28" s="111">
        <f>125947</f>
        <v>125947</v>
      </c>
      <c r="H28" s="119"/>
      <c r="I28" s="119"/>
      <c r="J28" s="119">
        <f t="shared" si="1"/>
        <v>0</v>
      </c>
      <c r="K28" s="119"/>
      <c r="L28" s="119"/>
      <c r="M28" s="119"/>
      <c r="N28" s="119"/>
      <c r="O28" s="119"/>
      <c r="P28" s="119">
        <f>J28+E28</f>
        <v>153655</v>
      </c>
    </row>
    <row r="29" spans="1:16" s="120" customFormat="1" ht="51.75" customHeight="1">
      <c r="A29" s="109" t="s">
        <v>106</v>
      </c>
      <c r="B29" s="117" t="s">
        <v>107</v>
      </c>
      <c r="C29" s="117" t="s">
        <v>108</v>
      </c>
      <c r="D29" s="110" t="s">
        <v>109</v>
      </c>
      <c r="E29" s="111">
        <f t="shared" si="3"/>
        <v>336016</v>
      </c>
      <c r="F29" s="111">
        <f>464916-14500-94400-20000</f>
        <v>336016</v>
      </c>
      <c r="G29" s="119"/>
      <c r="H29" s="119"/>
      <c r="I29" s="119"/>
      <c r="J29" s="119">
        <v>0</v>
      </c>
      <c r="K29" s="119"/>
      <c r="L29" s="119"/>
      <c r="M29" s="119"/>
      <c r="N29" s="119"/>
      <c r="O29" s="119"/>
      <c r="P29" s="119">
        <f>E29+J29</f>
        <v>336016</v>
      </c>
    </row>
    <row r="30" spans="1:16" s="116" customFormat="1" ht="51.75" customHeight="1">
      <c r="A30" s="113"/>
      <c r="B30" s="113" t="s">
        <v>110</v>
      </c>
      <c r="C30" s="113"/>
      <c r="D30" s="114" t="s">
        <v>111</v>
      </c>
      <c r="E30" s="121">
        <f aca="true" t="shared" si="4" ref="E30:P30">E31</f>
        <v>207040</v>
      </c>
      <c r="F30" s="121">
        <f t="shared" si="4"/>
        <v>207040</v>
      </c>
      <c r="G30" s="121">
        <f t="shared" si="4"/>
        <v>0</v>
      </c>
      <c r="H30" s="121">
        <f t="shared" si="4"/>
        <v>0</v>
      </c>
      <c r="I30" s="121">
        <f t="shared" si="4"/>
        <v>0</v>
      </c>
      <c r="J30" s="121">
        <f t="shared" si="4"/>
        <v>0</v>
      </c>
      <c r="K30" s="121">
        <f t="shared" si="4"/>
        <v>0</v>
      </c>
      <c r="L30" s="121">
        <f t="shared" si="4"/>
        <v>0</v>
      </c>
      <c r="M30" s="121">
        <f t="shared" si="4"/>
        <v>0</v>
      </c>
      <c r="N30" s="121">
        <f t="shared" si="4"/>
        <v>0</v>
      </c>
      <c r="O30" s="121">
        <f t="shared" si="4"/>
        <v>0</v>
      </c>
      <c r="P30" s="121">
        <f t="shared" si="4"/>
        <v>207040</v>
      </c>
    </row>
    <row r="31" spans="1:16" s="120" customFormat="1" ht="58.5" customHeight="1">
      <c r="A31" s="109" t="s">
        <v>112</v>
      </c>
      <c r="B31" s="117" t="s">
        <v>113</v>
      </c>
      <c r="C31" s="117" t="s">
        <v>114</v>
      </c>
      <c r="D31" s="118" t="s">
        <v>115</v>
      </c>
      <c r="E31" s="119">
        <f>F31</f>
        <v>207040</v>
      </c>
      <c r="F31" s="111">
        <f>160040+27000+20000</f>
        <v>207040</v>
      </c>
      <c r="G31" s="119"/>
      <c r="H31" s="119"/>
      <c r="I31" s="119"/>
      <c r="J31" s="111">
        <f>L31+O31</f>
        <v>0</v>
      </c>
      <c r="K31" s="111">
        <f>O31</f>
        <v>0</v>
      </c>
      <c r="L31" s="111">
        <v>0</v>
      </c>
      <c r="M31" s="111">
        <v>0</v>
      </c>
      <c r="N31" s="111">
        <v>0</v>
      </c>
      <c r="O31" s="111"/>
      <c r="P31" s="111">
        <f>E31+J31</f>
        <v>207040</v>
      </c>
    </row>
    <row r="32" spans="1:16" s="120" customFormat="1" ht="50.25" customHeight="1">
      <c r="A32" s="113"/>
      <c r="B32" s="113" t="s">
        <v>116</v>
      </c>
      <c r="C32" s="113"/>
      <c r="D32" s="122" t="s">
        <v>117</v>
      </c>
      <c r="E32" s="115">
        <f aca="true" t="shared" si="5" ref="E32:P32">E33</f>
        <v>46400</v>
      </c>
      <c r="F32" s="115">
        <f t="shared" si="5"/>
        <v>46400</v>
      </c>
      <c r="G32" s="115">
        <f t="shared" si="5"/>
        <v>0</v>
      </c>
      <c r="H32" s="115">
        <f t="shared" si="5"/>
        <v>0</v>
      </c>
      <c r="I32" s="115">
        <f t="shared" si="5"/>
        <v>0</v>
      </c>
      <c r="J32" s="115">
        <f t="shared" si="5"/>
        <v>0</v>
      </c>
      <c r="K32" s="115">
        <f t="shared" si="5"/>
        <v>0</v>
      </c>
      <c r="L32" s="115">
        <f t="shared" si="5"/>
        <v>0</v>
      </c>
      <c r="M32" s="115">
        <f t="shared" si="5"/>
        <v>0</v>
      </c>
      <c r="N32" s="115">
        <f t="shared" si="5"/>
        <v>0</v>
      </c>
      <c r="O32" s="115">
        <f t="shared" si="5"/>
        <v>0</v>
      </c>
      <c r="P32" s="115">
        <f t="shared" si="5"/>
        <v>46400</v>
      </c>
    </row>
    <row r="33" spans="1:16" s="120" customFormat="1" ht="98.25" customHeight="1">
      <c r="A33" s="117" t="s">
        <v>118</v>
      </c>
      <c r="B33" s="117" t="s">
        <v>119</v>
      </c>
      <c r="C33" s="117" t="s">
        <v>120</v>
      </c>
      <c r="D33" s="118" t="s">
        <v>121</v>
      </c>
      <c r="E33" s="119">
        <f aca="true" t="shared" si="6" ref="E33:E40">F33</f>
        <v>46400</v>
      </c>
      <c r="F33" s="119">
        <v>46400</v>
      </c>
      <c r="G33" s="119"/>
      <c r="H33" s="119"/>
      <c r="I33" s="119"/>
      <c r="J33" s="119">
        <f>L33+O33</f>
        <v>0</v>
      </c>
      <c r="K33" s="119"/>
      <c r="L33" s="119"/>
      <c r="M33" s="119"/>
      <c r="N33" s="119"/>
      <c r="O33" s="119"/>
      <c r="P33" s="119">
        <f>E33+J33</f>
        <v>46400</v>
      </c>
    </row>
    <row r="34" spans="1:16" s="120" customFormat="1" ht="51.75" customHeight="1">
      <c r="A34" s="113"/>
      <c r="B34" s="113" t="s">
        <v>122</v>
      </c>
      <c r="C34" s="113"/>
      <c r="D34" s="122" t="s">
        <v>123</v>
      </c>
      <c r="E34" s="115">
        <f t="shared" si="6"/>
        <v>2801143</v>
      </c>
      <c r="F34" s="115">
        <f>F35+F36</f>
        <v>2801143</v>
      </c>
      <c r="G34" s="115">
        <f>G35+G36</f>
        <v>0</v>
      </c>
      <c r="H34" s="115">
        <f>H35+H36</f>
        <v>49024</v>
      </c>
      <c r="I34" s="115">
        <f>I35+I36</f>
        <v>0</v>
      </c>
      <c r="J34" s="115">
        <f>L34+O34</f>
        <v>470722</v>
      </c>
      <c r="K34" s="115">
        <f aca="true" t="shared" si="7" ref="K34:P34">K35+K36</f>
        <v>470722</v>
      </c>
      <c r="L34" s="115">
        <f t="shared" si="7"/>
        <v>0</v>
      </c>
      <c r="M34" s="115">
        <f t="shared" si="7"/>
        <v>0</v>
      </c>
      <c r="N34" s="115">
        <f t="shared" si="7"/>
        <v>0</v>
      </c>
      <c r="O34" s="115">
        <f t="shared" si="7"/>
        <v>470722</v>
      </c>
      <c r="P34" s="115">
        <f t="shared" si="7"/>
        <v>3271865</v>
      </c>
    </row>
    <row r="35" spans="1:16" s="123" customFormat="1" ht="55.5" customHeight="1">
      <c r="A35" s="109" t="s">
        <v>124</v>
      </c>
      <c r="B35" s="109" t="s">
        <v>125</v>
      </c>
      <c r="C35" s="109" t="s">
        <v>126</v>
      </c>
      <c r="D35" s="110" t="s">
        <v>127</v>
      </c>
      <c r="E35" s="111">
        <f t="shared" si="6"/>
        <v>2799143</v>
      </c>
      <c r="F35" s="111">
        <f>2216191+195000-37715+370116+35353+20198</f>
        <v>2799143</v>
      </c>
      <c r="G35" s="111"/>
      <c r="H35" s="111">
        <v>49024</v>
      </c>
      <c r="I35" s="111"/>
      <c r="J35" s="111">
        <f>L35+O35</f>
        <v>470722</v>
      </c>
      <c r="K35" s="111">
        <f>O35</f>
        <v>470722</v>
      </c>
      <c r="L35" s="111">
        <v>0</v>
      </c>
      <c r="M35" s="111">
        <v>0</v>
      </c>
      <c r="N35" s="111">
        <v>0</v>
      </c>
      <c r="O35" s="111">
        <f>386041-386041+149920+37715+157285+195000-49000-20198</f>
        <v>470722</v>
      </c>
      <c r="P35" s="111">
        <f>E35+J35</f>
        <v>3269865</v>
      </c>
    </row>
    <row r="36" spans="1:16" s="120" customFormat="1" ht="51.75" customHeight="1">
      <c r="A36" s="117" t="s">
        <v>128</v>
      </c>
      <c r="B36" s="117" t="s">
        <v>129</v>
      </c>
      <c r="C36" s="117" t="s">
        <v>130</v>
      </c>
      <c r="D36" s="118" t="s">
        <v>131</v>
      </c>
      <c r="E36" s="119">
        <f t="shared" si="6"/>
        <v>2000</v>
      </c>
      <c r="F36" s="119">
        <v>2000</v>
      </c>
      <c r="G36" s="119"/>
      <c r="H36" s="119"/>
      <c r="I36" s="119"/>
      <c r="J36" s="119">
        <v>0</v>
      </c>
      <c r="K36" s="119"/>
      <c r="L36" s="119"/>
      <c r="M36" s="119"/>
      <c r="N36" s="119"/>
      <c r="O36" s="119"/>
      <c r="P36" s="119">
        <f>E36+J36</f>
        <v>2000</v>
      </c>
    </row>
    <row r="37" spans="1:16" s="120" customFormat="1" ht="51.75" customHeight="1">
      <c r="A37" s="117"/>
      <c r="B37" s="113" t="s">
        <v>132</v>
      </c>
      <c r="C37" s="117"/>
      <c r="D37" s="114" t="s">
        <v>133</v>
      </c>
      <c r="E37" s="115">
        <f>F37</f>
        <v>181321</v>
      </c>
      <c r="F37" s="115">
        <f>F39+F38</f>
        <v>181321</v>
      </c>
      <c r="G37" s="115">
        <f aca="true" t="shared" si="8" ref="G37:P37">G39+G38</f>
        <v>0</v>
      </c>
      <c r="H37" s="115">
        <f t="shared" si="8"/>
        <v>0</v>
      </c>
      <c r="I37" s="115">
        <f t="shared" si="8"/>
        <v>0</v>
      </c>
      <c r="J37" s="115">
        <f t="shared" si="8"/>
        <v>473489</v>
      </c>
      <c r="K37" s="115">
        <f t="shared" si="8"/>
        <v>473489</v>
      </c>
      <c r="L37" s="115">
        <f t="shared" si="8"/>
        <v>0</v>
      </c>
      <c r="M37" s="115">
        <f t="shared" si="8"/>
        <v>0</v>
      </c>
      <c r="N37" s="115">
        <f t="shared" si="8"/>
        <v>0</v>
      </c>
      <c r="O37" s="115">
        <f t="shared" si="8"/>
        <v>473489</v>
      </c>
      <c r="P37" s="115">
        <f t="shared" si="8"/>
        <v>654810</v>
      </c>
    </row>
    <row r="38" spans="1:16" s="120" customFormat="1" ht="51.75" customHeight="1">
      <c r="A38" s="117" t="s">
        <v>134</v>
      </c>
      <c r="B38" s="117" t="s">
        <v>135</v>
      </c>
      <c r="C38" s="117" t="s">
        <v>136</v>
      </c>
      <c r="D38" s="124" t="s">
        <v>137</v>
      </c>
      <c r="E38" s="119">
        <f>F38</f>
        <v>0</v>
      </c>
      <c r="F38" s="119">
        <v>0</v>
      </c>
      <c r="G38" s="119"/>
      <c r="H38" s="119"/>
      <c r="I38" s="119"/>
      <c r="J38" s="119">
        <f>L38+O38</f>
        <v>382789</v>
      </c>
      <c r="K38" s="119">
        <f>O38</f>
        <v>382789</v>
      </c>
      <c r="L38" s="119">
        <v>0</v>
      </c>
      <c r="M38" s="119">
        <v>0</v>
      </c>
      <c r="N38" s="119">
        <v>0</v>
      </c>
      <c r="O38" s="119">
        <f>386041-3252</f>
        <v>382789</v>
      </c>
      <c r="P38" s="119">
        <f>E38+J38</f>
        <v>382789</v>
      </c>
    </row>
    <row r="39" spans="1:16" s="112" customFormat="1" ht="59.25" customHeight="1">
      <c r="A39" s="109" t="s">
        <v>138</v>
      </c>
      <c r="B39" s="109" t="s">
        <v>139</v>
      </c>
      <c r="C39" s="109" t="s">
        <v>140</v>
      </c>
      <c r="D39" s="125" t="s">
        <v>141</v>
      </c>
      <c r="E39" s="111">
        <f t="shared" si="6"/>
        <v>181321</v>
      </c>
      <c r="F39" s="111">
        <f>364144-133250-65373+15800</f>
        <v>181321</v>
      </c>
      <c r="G39" s="111">
        <v>0</v>
      </c>
      <c r="H39" s="111">
        <v>0</v>
      </c>
      <c r="I39" s="111">
        <v>0</v>
      </c>
      <c r="J39" s="111">
        <f>L39+O39</f>
        <v>90700</v>
      </c>
      <c r="K39" s="111">
        <f>O39</f>
        <v>90700</v>
      </c>
      <c r="L39" s="111"/>
      <c r="M39" s="111"/>
      <c r="N39" s="111"/>
      <c r="O39" s="111">
        <f>14500+76200</f>
        <v>90700</v>
      </c>
      <c r="P39" s="111">
        <f>E39+J39</f>
        <v>272021</v>
      </c>
    </row>
    <row r="40" spans="1:16" s="120" customFormat="1" ht="70.5" customHeight="1">
      <c r="A40" s="113" t="s">
        <v>142</v>
      </c>
      <c r="B40" s="117"/>
      <c r="C40" s="117"/>
      <c r="D40" s="122" t="s">
        <v>143</v>
      </c>
      <c r="E40" s="115">
        <f t="shared" si="6"/>
        <v>14037775</v>
      </c>
      <c r="F40" s="115">
        <f>F41</f>
        <v>14037775</v>
      </c>
      <c r="G40" s="115">
        <f>G41</f>
        <v>9713169</v>
      </c>
      <c r="H40" s="115">
        <f>H41</f>
        <v>307889</v>
      </c>
      <c r="I40" s="115">
        <f>I41</f>
        <v>0</v>
      </c>
      <c r="J40" s="115">
        <f>L40+O40</f>
        <v>2318516</v>
      </c>
      <c r="K40" s="115">
        <f>K41</f>
        <v>1696896</v>
      </c>
      <c r="L40" s="115">
        <f>L41</f>
        <v>621620</v>
      </c>
      <c r="M40" s="115">
        <f>M41</f>
        <v>485349</v>
      </c>
      <c r="N40" s="115">
        <f>N41</f>
        <v>16232</v>
      </c>
      <c r="O40" s="115">
        <f>O41</f>
        <v>1696896</v>
      </c>
      <c r="P40" s="115">
        <f>E40+J40</f>
        <v>16356291</v>
      </c>
    </row>
    <row r="41" spans="1:16" s="120" customFormat="1" ht="79.5" customHeight="1">
      <c r="A41" s="117" t="s">
        <v>144</v>
      </c>
      <c r="B41" s="113"/>
      <c r="C41" s="113"/>
      <c r="D41" s="118" t="s">
        <v>143</v>
      </c>
      <c r="E41" s="119">
        <f>E42+E66+E68</f>
        <v>14037775</v>
      </c>
      <c r="F41" s="119">
        <f>F42+F66+F68</f>
        <v>14037775</v>
      </c>
      <c r="G41" s="119">
        <f>G42+G66+G68</f>
        <v>9713169</v>
      </c>
      <c r="H41" s="119">
        <f aca="true" t="shared" si="9" ref="H41:N41">H42+H66</f>
        <v>307889</v>
      </c>
      <c r="I41" s="119">
        <f t="shared" si="9"/>
        <v>0</v>
      </c>
      <c r="J41" s="119">
        <f t="shared" si="9"/>
        <v>2019920</v>
      </c>
      <c r="K41" s="119">
        <f>K42+K66+K68</f>
        <v>1696896</v>
      </c>
      <c r="L41" s="119">
        <f t="shared" si="9"/>
        <v>621620</v>
      </c>
      <c r="M41" s="119">
        <f t="shared" si="9"/>
        <v>485349</v>
      </c>
      <c r="N41" s="119">
        <f t="shared" si="9"/>
        <v>16232</v>
      </c>
      <c r="O41" s="119">
        <f>O42+O66+O68</f>
        <v>1696896</v>
      </c>
      <c r="P41" s="119">
        <f>P42+P66+P68</f>
        <v>16356291</v>
      </c>
    </row>
    <row r="42" spans="1:16" s="120" customFormat="1" ht="55.5" customHeight="1">
      <c r="A42" s="113"/>
      <c r="B42" s="113" t="s">
        <v>84</v>
      </c>
      <c r="C42" s="113"/>
      <c r="D42" s="122" t="s">
        <v>85</v>
      </c>
      <c r="E42" s="115">
        <f>F42+I42</f>
        <v>14019942</v>
      </c>
      <c r="F42" s="115">
        <f>SUM(F43:F65)</f>
        <v>14019942</v>
      </c>
      <c r="G42" s="115">
        <f>SUM(G43:G65)</f>
        <v>9713169</v>
      </c>
      <c r="H42" s="115">
        <f>SUM(H43:H65)</f>
        <v>307889</v>
      </c>
      <c r="I42" s="115">
        <f>SUM(I43:I65)</f>
        <v>0</v>
      </c>
      <c r="J42" s="115">
        <f aca="true" t="shared" si="10" ref="J42:J65">L42+O42</f>
        <v>2019920</v>
      </c>
      <c r="K42" s="115">
        <f>SUM(K43:K65)</f>
        <v>1398300</v>
      </c>
      <c r="L42" s="115">
        <f>SUM(L43:L68)</f>
        <v>621620</v>
      </c>
      <c r="M42" s="115">
        <f>SUM(M43:M65)</f>
        <v>485349</v>
      </c>
      <c r="N42" s="115">
        <f>SUM(N43:N65)</f>
        <v>16232</v>
      </c>
      <c r="O42" s="115">
        <f>SUM(O43:O65)</f>
        <v>1398300</v>
      </c>
      <c r="P42" s="115">
        <f>E42+J42</f>
        <v>16039862</v>
      </c>
    </row>
    <row r="43" spans="1:16" s="123" customFormat="1" ht="69" customHeight="1" hidden="1">
      <c r="A43" s="109" t="s">
        <v>145</v>
      </c>
      <c r="B43" s="109" t="s">
        <v>146</v>
      </c>
      <c r="C43" s="109" t="s">
        <v>147</v>
      </c>
      <c r="D43" s="110" t="s">
        <v>148</v>
      </c>
      <c r="E43" s="111">
        <f aca="true" t="shared" si="11" ref="E43:E65">F43</f>
        <v>0</v>
      </c>
      <c r="F43" s="111">
        <v>0</v>
      </c>
      <c r="G43" s="111"/>
      <c r="H43" s="111"/>
      <c r="I43" s="111"/>
      <c r="J43" s="111">
        <f t="shared" si="10"/>
        <v>0</v>
      </c>
      <c r="K43" s="111"/>
      <c r="L43" s="111"/>
      <c r="M43" s="111"/>
      <c r="N43" s="111"/>
      <c r="O43" s="111"/>
      <c r="P43" s="111">
        <f aca="true" t="shared" si="12" ref="P43:P65">J43+E43</f>
        <v>0</v>
      </c>
    </row>
    <row r="44" spans="1:16" s="123" customFormat="1" ht="70.5" customHeight="1" hidden="1">
      <c r="A44" s="109" t="s">
        <v>149</v>
      </c>
      <c r="B44" s="109" t="s">
        <v>150</v>
      </c>
      <c r="C44" s="109" t="s">
        <v>151</v>
      </c>
      <c r="D44" s="110" t="s">
        <v>152</v>
      </c>
      <c r="E44" s="111">
        <f t="shared" si="11"/>
        <v>0</v>
      </c>
      <c r="F44" s="111">
        <v>0</v>
      </c>
      <c r="G44" s="111"/>
      <c r="H44" s="111"/>
      <c r="I44" s="111"/>
      <c r="J44" s="111">
        <f t="shared" si="10"/>
        <v>0</v>
      </c>
      <c r="K44" s="111"/>
      <c r="L44" s="111"/>
      <c r="M44" s="111"/>
      <c r="N44" s="111"/>
      <c r="O44" s="111"/>
      <c r="P44" s="111">
        <f t="shared" si="12"/>
        <v>0</v>
      </c>
    </row>
    <row r="45" spans="1:16" s="120" customFormat="1" ht="96.75" customHeight="1" hidden="1">
      <c r="A45" s="117" t="s">
        <v>153</v>
      </c>
      <c r="B45" s="117" t="s">
        <v>154</v>
      </c>
      <c r="C45" s="117" t="s">
        <v>147</v>
      </c>
      <c r="D45" s="118" t="s">
        <v>155</v>
      </c>
      <c r="E45" s="119">
        <f t="shared" si="11"/>
        <v>0</v>
      </c>
      <c r="F45" s="119">
        <v>0</v>
      </c>
      <c r="G45" s="119"/>
      <c r="H45" s="119"/>
      <c r="I45" s="119"/>
      <c r="J45" s="119">
        <f t="shared" si="10"/>
        <v>0</v>
      </c>
      <c r="K45" s="119"/>
      <c r="L45" s="119"/>
      <c r="M45" s="119"/>
      <c r="N45" s="119"/>
      <c r="O45" s="119"/>
      <c r="P45" s="119">
        <f t="shared" si="12"/>
        <v>0</v>
      </c>
    </row>
    <row r="46" spans="1:16" s="123" customFormat="1" ht="67.5" customHeight="1" hidden="1">
      <c r="A46" s="109" t="s">
        <v>156</v>
      </c>
      <c r="B46" s="109" t="s">
        <v>157</v>
      </c>
      <c r="C46" s="109" t="s">
        <v>151</v>
      </c>
      <c r="D46" s="110" t="s">
        <v>158</v>
      </c>
      <c r="E46" s="111">
        <f t="shared" si="11"/>
        <v>0</v>
      </c>
      <c r="F46" s="111">
        <v>0</v>
      </c>
      <c r="G46" s="111"/>
      <c r="H46" s="111"/>
      <c r="I46" s="111"/>
      <c r="J46" s="111">
        <f t="shared" si="10"/>
        <v>0</v>
      </c>
      <c r="K46" s="111"/>
      <c r="L46" s="111"/>
      <c r="M46" s="111"/>
      <c r="N46" s="111"/>
      <c r="O46" s="111"/>
      <c r="P46" s="111">
        <f t="shared" si="12"/>
        <v>0</v>
      </c>
    </row>
    <row r="47" spans="1:16" s="120" customFormat="1" ht="54" customHeight="1" hidden="1">
      <c r="A47" s="126" t="s">
        <v>159</v>
      </c>
      <c r="B47" s="126" t="s">
        <v>160</v>
      </c>
      <c r="C47" s="126" t="s">
        <v>88</v>
      </c>
      <c r="D47" s="127" t="s">
        <v>161</v>
      </c>
      <c r="E47" s="119">
        <f t="shared" si="11"/>
        <v>0</v>
      </c>
      <c r="F47" s="111">
        <v>0</v>
      </c>
      <c r="G47" s="119"/>
      <c r="H47" s="119"/>
      <c r="I47" s="119"/>
      <c r="J47" s="119">
        <f t="shared" si="10"/>
        <v>0</v>
      </c>
      <c r="K47" s="119"/>
      <c r="L47" s="119"/>
      <c r="M47" s="119"/>
      <c r="N47" s="119"/>
      <c r="O47" s="119"/>
      <c r="P47" s="119">
        <f t="shared" si="12"/>
        <v>0</v>
      </c>
    </row>
    <row r="48" spans="1:16" s="120" customFormat="1" ht="54" customHeight="1" hidden="1">
      <c r="A48" s="126" t="s">
        <v>162</v>
      </c>
      <c r="B48" s="126" t="s">
        <v>163</v>
      </c>
      <c r="C48" s="126" t="s">
        <v>88</v>
      </c>
      <c r="D48" s="128" t="s">
        <v>164</v>
      </c>
      <c r="E48" s="119">
        <f t="shared" si="11"/>
        <v>0</v>
      </c>
      <c r="F48" s="111">
        <v>0</v>
      </c>
      <c r="G48" s="119"/>
      <c r="H48" s="119"/>
      <c r="I48" s="119"/>
      <c r="J48" s="119">
        <f t="shared" si="10"/>
        <v>0</v>
      </c>
      <c r="K48" s="119"/>
      <c r="L48" s="119"/>
      <c r="M48" s="119"/>
      <c r="N48" s="119"/>
      <c r="O48" s="119"/>
      <c r="P48" s="119">
        <f t="shared" si="12"/>
        <v>0</v>
      </c>
    </row>
    <row r="49" spans="1:16" s="120" customFormat="1" ht="55.5" customHeight="1" hidden="1">
      <c r="A49" s="126" t="s">
        <v>165</v>
      </c>
      <c r="B49" s="126" t="s">
        <v>166</v>
      </c>
      <c r="C49" s="126" t="s">
        <v>88</v>
      </c>
      <c r="D49" s="127" t="s">
        <v>167</v>
      </c>
      <c r="E49" s="119">
        <f t="shared" si="11"/>
        <v>0</v>
      </c>
      <c r="F49" s="111">
        <v>0</v>
      </c>
      <c r="G49" s="119"/>
      <c r="H49" s="119"/>
      <c r="I49" s="119"/>
      <c r="J49" s="119">
        <f t="shared" si="10"/>
        <v>0</v>
      </c>
      <c r="K49" s="119"/>
      <c r="L49" s="119"/>
      <c r="M49" s="119"/>
      <c r="N49" s="119"/>
      <c r="O49" s="119"/>
      <c r="P49" s="119">
        <f t="shared" si="12"/>
        <v>0</v>
      </c>
    </row>
    <row r="50" spans="1:16" s="120" customFormat="1" ht="52.5" customHeight="1" hidden="1">
      <c r="A50" s="126" t="s">
        <v>168</v>
      </c>
      <c r="B50" s="126" t="s">
        <v>169</v>
      </c>
      <c r="C50" s="126" t="s">
        <v>88</v>
      </c>
      <c r="D50" s="128" t="s">
        <v>170</v>
      </c>
      <c r="E50" s="119">
        <f t="shared" si="11"/>
        <v>0</v>
      </c>
      <c r="F50" s="111">
        <v>0</v>
      </c>
      <c r="G50" s="119"/>
      <c r="H50" s="129"/>
      <c r="I50" s="119"/>
      <c r="J50" s="119">
        <f t="shared" si="10"/>
        <v>0</v>
      </c>
      <c r="K50" s="119"/>
      <c r="L50" s="119"/>
      <c r="M50" s="119"/>
      <c r="N50" s="119"/>
      <c r="O50" s="119"/>
      <c r="P50" s="119">
        <f t="shared" si="12"/>
        <v>0</v>
      </c>
    </row>
    <row r="51" spans="1:16" s="120" customFormat="1" ht="52.5" customHeight="1" hidden="1">
      <c r="A51" s="126" t="s">
        <v>171</v>
      </c>
      <c r="B51" s="126" t="s">
        <v>172</v>
      </c>
      <c r="C51" s="126" t="s">
        <v>88</v>
      </c>
      <c r="D51" s="128" t="s">
        <v>173</v>
      </c>
      <c r="E51" s="119">
        <f t="shared" si="11"/>
        <v>0</v>
      </c>
      <c r="F51" s="111">
        <v>0</v>
      </c>
      <c r="G51" s="119"/>
      <c r="H51" s="119"/>
      <c r="I51" s="119"/>
      <c r="J51" s="119">
        <f t="shared" si="10"/>
        <v>0</v>
      </c>
      <c r="K51" s="119"/>
      <c r="L51" s="119"/>
      <c r="M51" s="119"/>
      <c r="N51" s="119"/>
      <c r="O51" s="119"/>
      <c r="P51" s="119">
        <f t="shared" si="12"/>
        <v>0</v>
      </c>
    </row>
    <row r="52" spans="1:16" s="120" customFormat="1" ht="52.5" customHeight="1" hidden="1">
      <c r="A52" s="126" t="s">
        <v>174</v>
      </c>
      <c r="B52" s="126" t="s">
        <v>175</v>
      </c>
      <c r="C52" s="126" t="s">
        <v>88</v>
      </c>
      <c r="D52" s="128" t="s">
        <v>176</v>
      </c>
      <c r="E52" s="119">
        <f t="shared" si="11"/>
        <v>0</v>
      </c>
      <c r="F52" s="111">
        <v>0</v>
      </c>
      <c r="G52" s="119"/>
      <c r="H52" s="119"/>
      <c r="I52" s="119"/>
      <c r="J52" s="119">
        <f t="shared" si="10"/>
        <v>0</v>
      </c>
      <c r="K52" s="119"/>
      <c r="L52" s="119"/>
      <c r="M52" s="119"/>
      <c r="N52" s="119"/>
      <c r="O52" s="119"/>
      <c r="P52" s="119">
        <f t="shared" si="12"/>
        <v>0</v>
      </c>
    </row>
    <row r="53" spans="1:16" s="120" customFormat="1" ht="54" customHeight="1" hidden="1">
      <c r="A53" s="126" t="s">
        <v>177</v>
      </c>
      <c r="B53" s="126" t="s">
        <v>178</v>
      </c>
      <c r="C53" s="126" t="s">
        <v>88</v>
      </c>
      <c r="D53" s="128" t="s">
        <v>179</v>
      </c>
      <c r="E53" s="119">
        <f t="shared" si="11"/>
        <v>0</v>
      </c>
      <c r="F53" s="111">
        <v>0</v>
      </c>
      <c r="G53" s="119"/>
      <c r="H53" s="119"/>
      <c r="I53" s="119"/>
      <c r="J53" s="119">
        <f t="shared" si="10"/>
        <v>0</v>
      </c>
      <c r="K53" s="119"/>
      <c r="L53" s="119"/>
      <c r="M53" s="119"/>
      <c r="N53" s="119"/>
      <c r="O53" s="119"/>
      <c r="P53" s="119">
        <f t="shared" si="12"/>
        <v>0</v>
      </c>
    </row>
    <row r="54" spans="1:16" s="120" customFormat="1" ht="59.25" customHeight="1" hidden="1">
      <c r="A54" s="126" t="s">
        <v>180</v>
      </c>
      <c r="B54" s="126" t="s">
        <v>181</v>
      </c>
      <c r="C54" s="126" t="s">
        <v>88</v>
      </c>
      <c r="D54" s="128" t="s">
        <v>182</v>
      </c>
      <c r="E54" s="119">
        <f t="shared" si="11"/>
        <v>0</v>
      </c>
      <c r="F54" s="111">
        <v>0</v>
      </c>
      <c r="G54" s="119"/>
      <c r="H54" s="119"/>
      <c r="I54" s="119"/>
      <c r="J54" s="119">
        <f t="shared" si="10"/>
        <v>0</v>
      </c>
      <c r="K54" s="119"/>
      <c r="L54" s="119"/>
      <c r="M54" s="119"/>
      <c r="N54" s="119"/>
      <c r="O54" s="119"/>
      <c r="P54" s="119">
        <f t="shared" si="12"/>
        <v>0</v>
      </c>
    </row>
    <row r="55" spans="1:16" s="116" customFormat="1" ht="69" customHeight="1" hidden="1">
      <c r="A55" s="126" t="s">
        <v>183</v>
      </c>
      <c r="B55" s="126" t="s">
        <v>184</v>
      </c>
      <c r="C55" s="126" t="s">
        <v>185</v>
      </c>
      <c r="D55" s="118" t="s">
        <v>186</v>
      </c>
      <c r="E55" s="119">
        <f t="shared" si="11"/>
        <v>0</v>
      </c>
      <c r="F55" s="111">
        <v>0</v>
      </c>
      <c r="G55" s="119"/>
      <c r="H55" s="119"/>
      <c r="I55" s="119"/>
      <c r="J55" s="119">
        <f t="shared" si="10"/>
        <v>0</v>
      </c>
      <c r="K55" s="119"/>
      <c r="L55" s="119"/>
      <c r="M55" s="119"/>
      <c r="N55" s="119"/>
      <c r="O55" s="119"/>
      <c r="P55" s="119">
        <f t="shared" si="12"/>
        <v>0</v>
      </c>
    </row>
    <row r="56" spans="1:16" s="116" customFormat="1" ht="99.75" customHeight="1" hidden="1">
      <c r="A56" s="126" t="s">
        <v>187</v>
      </c>
      <c r="B56" s="126" t="s">
        <v>188</v>
      </c>
      <c r="C56" s="126" t="s">
        <v>185</v>
      </c>
      <c r="D56" s="118" t="s">
        <v>189</v>
      </c>
      <c r="E56" s="119">
        <f t="shared" si="11"/>
        <v>0</v>
      </c>
      <c r="F56" s="111">
        <v>0</v>
      </c>
      <c r="G56" s="119"/>
      <c r="H56" s="119"/>
      <c r="I56" s="119"/>
      <c r="J56" s="119">
        <f t="shared" si="10"/>
        <v>0</v>
      </c>
      <c r="K56" s="119"/>
      <c r="L56" s="119"/>
      <c r="M56" s="119"/>
      <c r="N56" s="119"/>
      <c r="O56" s="119"/>
      <c r="P56" s="119">
        <f t="shared" si="12"/>
        <v>0</v>
      </c>
    </row>
    <row r="57" spans="1:16" s="116" customFormat="1" ht="73.5" customHeight="1" hidden="1">
      <c r="A57" s="126" t="s">
        <v>190</v>
      </c>
      <c r="B57" s="126" t="s">
        <v>191</v>
      </c>
      <c r="C57" s="126" t="s">
        <v>185</v>
      </c>
      <c r="D57" s="118" t="s">
        <v>192</v>
      </c>
      <c r="E57" s="119">
        <f t="shared" si="11"/>
        <v>0</v>
      </c>
      <c r="F57" s="111">
        <v>0</v>
      </c>
      <c r="G57" s="119"/>
      <c r="H57" s="119"/>
      <c r="I57" s="119"/>
      <c r="J57" s="119">
        <f t="shared" si="10"/>
        <v>0</v>
      </c>
      <c r="K57" s="119"/>
      <c r="L57" s="119"/>
      <c r="M57" s="119"/>
      <c r="N57" s="119"/>
      <c r="O57" s="119"/>
      <c r="P57" s="119">
        <f t="shared" si="12"/>
        <v>0</v>
      </c>
    </row>
    <row r="58" spans="1:16" s="131" customFormat="1" ht="96.75" customHeight="1" hidden="1">
      <c r="A58" s="130" t="s">
        <v>193</v>
      </c>
      <c r="B58" s="130" t="s">
        <v>194</v>
      </c>
      <c r="C58" s="130" t="s">
        <v>88</v>
      </c>
      <c r="D58" s="110" t="s">
        <v>195</v>
      </c>
      <c r="E58" s="111">
        <f t="shared" si="11"/>
        <v>0</v>
      </c>
      <c r="F58" s="111">
        <v>0</v>
      </c>
      <c r="G58" s="111"/>
      <c r="H58" s="111"/>
      <c r="I58" s="111"/>
      <c r="J58" s="111">
        <f t="shared" si="10"/>
        <v>0</v>
      </c>
      <c r="K58" s="111"/>
      <c r="L58" s="111"/>
      <c r="M58" s="111"/>
      <c r="N58" s="111"/>
      <c r="O58" s="111"/>
      <c r="P58" s="111">
        <f t="shared" si="12"/>
        <v>0</v>
      </c>
    </row>
    <row r="59" spans="1:16" s="116" customFormat="1" ht="101.25" customHeight="1" hidden="1">
      <c r="A59" s="126" t="s">
        <v>196</v>
      </c>
      <c r="B59" s="126" t="s">
        <v>197</v>
      </c>
      <c r="C59" s="126" t="s">
        <v>185</v>
      </c>
      <c r="D59" s="118" t="s">
        <v>198</v>
      </c>
      <c r="E59" s="119">
        <f t="shared" si="11"/>
        <v>0</v>
      </c>
      <c r="F59" s="111">
        <v>0</v>
      </c>
      <c r="G59" s="119"/>
      <c r="H59" s="119"/>
      <c r="I59" s="119"/>
      <c r="J59" s="119">
        <f t="shared" si="10"/>
        <v>0</v>
      </c>
      <c r="K59" s="119"/>
      <c r="L59" s="119"/>
      <c r="M59" s="119"/>
      <c r="N59" s="119"/>
      <c r="O59" s="119"/>
      <c r="P59" s="119">
        <f t="shared" si="12"/>
        <v>0</v>
      </c>
    </row>
    <row r="60" spans="1:16" s="116" customFormat="1" ht="233.25" customHeight="1" hidden="1">
      <c r="A60" s="126" t="s">
        <v>199</v>
      </c>
      <c r="B60" s="126" t="s">
        <v>200</v>
      </c>
      <c r="C60" s="126" t="s">
        <v>88</v>
      </c>
      <c r="D60" s="118" t="s">
        <v>201</v>
      </c>
      <c r="E60" s="119">
        <f t="shared" si="11"/>
        <v>0</v>
      </c>
      <c r="F60" s="111">
        <v>0</v>
      </c>
      <c r="G60" s="119"/>
      <c r="H60" s="119"/>
      <c r="I60" s="119"/>
      <c r="J60" s="119">
        <f t="shared" si="10"/>
        <v>0</v>
      </c>
      <c r="K60" s="119"/>
      <c r="L60" s="119"/>
      <c r="M60" s="119"/>
      <c r="N60" s="119"/>
      <c r="O60" s="119"/>
      <c r="P60" s="119">
        <f t="shared" si="12"/>
        <v>0</v>
      </c>
    </row>
    <row r="61" spans="1:16" s="116" customFormat="1" ht="62.25" customHeight="1" hidden="1">
      <c r="A61" s="126" t="s">
        <v>202</v>
      </c>
      <c r="B61" s="126" t="s">
        <v>203</v>
      </c>
      <c r="C61" s="126" t="s">
        <v>88</v>
      </c>
      <c r="D61" s="128" t="s">
        <v>204</v>
      </c>
      <c r="E61" s="119">
        <f t="shared" si="11"/>
        <v>0</v>
      </c>
      <c r="F61" s="111">
        <v>0</v>
      </c>
      <c r="G61" s="119"/>
      <c r="H61" s="119"/>
      <c r="I61" s="119"/>
      <c r="J61" s="119">
        <f t="shared" si="10"/>
        <v>0</v>
      </c>
      <c r="K61" s="119"/>
      <c r="L61" s="119"/>
      <c r="M61" s="119"/>
      <c r="N61" s="119"/>
      <c r="O61" s="119"/>
      <c r="P61" s="119">
        <f t="shared" si="12"/>
        <v>0</v>
      </c>
    </row>
    <row r="62" spans="1:16" s="112" customFormat="1" ht="99" customHeight="1">
      <c r="A62" s="130" t="s">
        <v>205</v>
      </c>
      <c r="B62" s="130" t="s">
        <v>206</v>
      </c>
      <c r="C62" s="130" t="s">
        <v>207</v>
      </c>
      <c r="D62" s="132" t="s">
        <v>208</v>
      </c>
      <c r="E62" s="111">
        <f t="shared" si="11"/>
        <v>12875794</v>
      </c>
      <c r="F62" s="111">
        <f>12574880-22925+174674-70200+35000+5092+15000+1200+163073</f>
        <v>12875794</v>
      </c>
      <c r="G62" s="111">
        <v>9713169</v>
      </c>
      <c r="H62" s="111">
        <v>307889</v>
      </c>
      <c r="I62" s="111">
        <v>0</v>
      </c>
      <c r="J62" s="111">
        <f t="shared" si="10"/>
        <v>2019920</v>
      </c>
      <c r="K62" s="111">
        <f>O62</f>
        <v>1398300</v>
      </c>
      <c r="L62" s="111">
        <v>621620</v>
      </c>
      <c r="M62" s="111">
        <v>485349</v>
      </c>
      <c r="N62" s="111">
        <v>16232</v>
      </c>
      <c r="O62" s="111">
        <f>1700000+15000-1200-315500</f>
        <v>1398300</v>
      </c>
      <c r="P62" s="111">
        <f t="shared" si="12"/>
        <v>14895714</v>
      </c>
    </row>
    <row r="63" spans="1:16" s="120" customFormat="1" ht="123.75" customHeight="1">
      <c r="A63" s="126" t="s">
        <v>209</v>
      </c>
      <c r="B63" s="126" t="s">
        <v>210</v>
      </c>
      <c r="C63" s="126" t="s">
        <v>185</v>
      </c>
      <c r="D63" s="118" t="s">
        <v>211</v>
      </c>
      <c r="E63" s="119">
        <f t="shared" si="11"/>
        <v>714200</v>
      </c>
      <c r="F63" s="111">
        <v>714200</v>
      </c>
      <c r="G63" s="119"/>
      <c r="H63" s="119"/>
      <c r="I63" s="119"/>
      <c r="J63" s="119">
        <f t="shared" si="10"/>
        <v>0</v>
      </c>
      <c r="K63" s="119"/>
      <c r="L63" s="119"/>
      <c r="M63" s="119"/>
      <c r="N63" s="119"/>
      <c r="O63" s="119"/>
      <c r="P63" s="119">
        <f t="shared" si="12"/>
        <v>714200</v>
      </c>
    </row>
    <row r="64" spans="1:16" s="123" customFormat="1" ht="249" customHeight="1" hidden="1">
      <c r="A64" s="130" t="s">
        <v>212</v>
      </c>
      <c r="B64" s="130" t="s">
        <v>213</v>
      </c>
      <c r="C64" s="130" t="s">
        <v>88</v>
      </c>
      <c r="D64" s="110" t="s">
        <v>214</v>
      </c>
      <c r="E64" s="111">
        <f t="shared" si="11"/>
        <v>0</v>
      </c>
      <c r="F64" s="111">
        <v>0</v>
      </c>
      <c r="G64" s="111"/>
      <c r="H64" s="111"/>
      <c r="I64" s="111"/>
      <c r="J64" s="111">
        <f t="shared" si="10"/>
        <v>0</v>
      </c>
      <c r="K64" s="111"/>
      <c r="L64" s="111"/>
      <c r="M64" s="111"/>
      <c r="N64" s="111"/>
      <c r="O64" s="111"/>
      <c r="P64" s="111">
        <f t="shared" si="12"/>
        <v>0</v>
      </c>
    </row>
    <row r="65" spans="1:16" s="120" customFormat="1" ht="55.5" customHeight="1">
      <c r="A65" s="126" t="s">
        <v>215</v>
      </c>
      <c r="B65" s="126" t="s">
        <v>107</v>
      </c>
      <c r="C65" s="126" t="s">
        <v>108</v>
      </c>
      <c r="D65" s="110" t="s">
        <v>109</v>
      </c>
      <c r="E65" s="111">
        <f t="shared" si="11"/>
        <v>429948</v>
      </c>
      <c r="F65" s="111">
        <f>400458+24000+5490</f>
        <v>429948</v>
      </c>
      <c r="G65" s="119"/>
      <c r="H65" s="119"/>
      <c r="I65" s="119"/>
      <c r="J65" s="119">
        <f t="shared" si="10"/>
        <v>0</v>
      </c>
      <c r="K65" s="119"/>
      <c r="L65" s="119"/>
      <c r="M65" s="119"/>
      <c r="N65" s="119"/>
      <c r="O65" s="119"/>
      <c r="P65" s="119">
        <f t="shared" si="12"/>
        <v>429948</v>
      </c>
    </row>
    <row r="66" spans="1:16" s="120" customFormat="1" ht="55.5" customHeight="1" hidden="1">
      <c r="A66" s="126"/>
      <c r="B66" s="113" t="s">
        <v>122</v>
      </c>
      <c r="C66" s="113"/>
      <c r="D66" s="122" t="s">
        <v>123</v>
      </c>
      <c r="E66" s="121">
        <f aca="true" t="shared" si="13" ref="E66:P66">E67</f>
        <v>0</v>
      </c>
      <c r="F66" s="121">
        <f t="shared" si="13"/>
        <v>0</v>
      </c>
      <c r="G66" s="121">
        <f t="shared" si="13"/>
        <v>0</v>
      </c>
      <c r="H66" s="121">
        <f t="shared" si="13"/>
        <v>0</v>
      </c>
      <c r="I66" s="121">
        <f t="shared" si="13"/>
        <v>0</v>
      </c>
      <c r="J66" s="121">
        <f t="shared" si="13"/>
        <v>0</v>
      </c>
      <c r="K66" s="121">
        <f t="shared" si="13"/>
        <v>0</v>
      </c>
      <c r="L66" s="121">
        <f t="shared" si="13"/>
        <v>0</v>
      </c>
      <c r="M66" s="121">
        <f t="shared" si="13"/>
        <v>0</v>
      </c>
      <c r="N66" s="121">
        <f t="shared" si="13"/>
        <v>0</v>
      </c>
      <c r="O66" s="121">
        <f t="shared" si="13"/>
        <v>0</v>
      </c>
      <c r="P66" s="121">
        <f t="shared" si="13"/>
        <v>0</v>
      </c>
    </row>
    <row r="67" spans="1:16" s="112" customFormat="1" ht="141" customHeight="1" hidden="1">
      <c r="A67" s="130" t="s">
        <v>216</v>
      </c>
      <c r="B67" s="130" t="s">
        <v>217</v>
      </c>
      <c r="C67" s="130" t="s">
        <v>218</v>
      </c>
      <c r="D67" s="110" t="s">
        <v>219</v>
      </c>
      <c r="E67" s="111">
        <f>F67</f>
        <v>0</v>
      </c>
      <c r="F67" s="111">
        <v>0</v>
      </c>
      <c r="G67" s="111"/>
      <c r="H67" s="111">
        <v>0</v>
      </c>
      <c r="I67" s="111"/>
      <c r="J67" s="111">
        <f>L67+O67</f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f>J67+E67</f>
        <v>0</v>
      </c>
    </row>
    <row r="68" spans="1:16" s="120" customFormat="1" ht="65.25" customHeight="1">
      <c r="A68" s="133"/>
      <c r="B68" s="133" t="s">
        <v>132</v>
      </c>
      <c r="C68" s="133"/>
      <c r="D68" s="134" t="s">
        <v>133</v>
      </c>
      <c r="E68" s="135">
        <f>E70</f>
        <v>17833</v>
      </c>
      <c r="F68" s="135">
        <f>F70+F69</f>
        <v>17833</v>
      </c>
      <c r="G68" s="135">
        <f aca="true" t="shared" si="14" ref="G68:P68">G70+G69</f>
        <v>0</v>
      </c>
      <c r="H68" s="135">
        <f t="shared" si="14"/>
        <v>0</v>
      </c>
      <c r="I68" s="135">
        <f t="shared" si="14"/>
        <v>0</v>
      </c>
      <c r="J68" s="135">
        <f t="shared" si="14"/>
        <v>298596</v>
      </c>
      <c r="K68" s="135">
        <f t="shared" si="14"/>
        <v>298596</v>
      </c>
      <c r="L68" s="135">
        <f t="shared" si="14"/>
        <v>0</v>
      </c>
      <c r="M68" s="135">
        <f t="shared" si="14"/>
        <v>0</v>
      </c>
      <c r="N68" s="135">
        <f t="shared" si="14"/>
        <v>0</v>
      </c>
      <c r="O68" s="135">
        <f t="shared" si="14"/>
        <v>298596</v>
      </c>
      <c r="P68" s="135">
        <f t="shared" si="14"/>
        <v>316429</v>
      </c>
    </row>
    <row r="69" spans="1:16" s="120" customFormat="1" ht="65.25" customHeight="1">
      <c r="A69" s="117" t="s">
        <v>220</v>
      </c>
      <c r="B69" s="117" t="s">
        <v>221</v>
      </c>
      <c r="C69" s="117" t="s">
        <v>136</v>
      </c>
      <c r="D69" s="110" t="s">
        <v>222</v>
      </c>
      <c r="E69" s="111">
        <f>F69</f>
        <v>0</v>
      </c>
      <c r="F69" s="111">
        <v>0</v>
      </c>
      <c r="G69" s="111"/>
      <c r="H69" s="111"/>
      <c r="I69" s="111"/>
      <c r="J69" s="111">
        <f>L69+O69</f>
        <v>213096</v>
      </c>
      <c r="K69" s="111">
        <f>O69</f>
        <v>213096</v>
      </c>
      <c r="L69" s="111">
        <v>0</v>
      </c>
      <c r="M69" s="111">
        <v>0</v>
      </c>
      <c r="N69" s="111">
        <v>0</v>
      </c>
      <c r="O69" s="111">
        <f>81459+70200+61437</f>
        <v>213096</v>
      </c>
      <c r="P69" s="111">
        <f>E69+J69</f>
        <v>213096</v>
      </c>
    </row>
    <row r="70" spans="1:16" s="112" customFormat="1" ht="59.25" customHeight="1">
      <c r="A70" s="136" t="s">
        <v>223</v>
      </c>
      <c r="B70" s="136" t="s">
        <v>139</v>
      </c>
      <c r="C70" s="136" t="s">
        <v>140</v>
      </c>
      <c r="D70" s="125" t="s">
        <v>141</v>
      </c>
      <c r="E70" s="137">
        <f>F70</f>
        <v>17833</v>
      </c>
      <c r="F70" s="137">
        <f>22925-5092</f>
        <v>17833</v>
      </c>
      <c r="G70" s="137"/>
      <c r="H70" s="137"/>
      <c r="I70" s="137"/>
      <c r="J70" s="111">
        <f>L70+O70</f>
        <v>85500</v>
      </c>
      <c r="K70" s="111">
        <f>O70</f>
        <v>85500</v>
      </c>
      <c r="L70" s="111">
        <v>0</v>
      </c>
      <c r="M70" s="111">
        <v>0</v>
      </c>
      <c r="N70" s="111">
        <v>0</v>
      </c>
      <c r="O70" s="111">
        <f>85500</f>
        <v>85500</v>
      </c>
      <c r="P70" s="137">
        <f>J70+E70</f>
        <v>103333</v>
      </c>
    </row>
    <row r="71" spans="1:16" s="120" customFormat="1" ht="80.25" customHeight="1">
      <c r="A71" s="138" t="s">
        <v>224</v>
      </c>
      <c r="B71" s="138"/>
      <c r="C71" s="138"/>
      <c r="D71" s="139" t="s">
        <v>225</v>
      </c>
      <c r="E71" s="121">
        <f aca="true" t="shared" si="15" ref="E71:P71">E72</f>
        <v>2907062</v>
      </c>
      <c r="F71" s="121">
        <f t="shared" si="15"/>
        <v>2907062</v>
      </c>
      <c r="G71" s="121">
        <f t="shared" si="15"/>
        <v>0</v>
      </c>
      <c r="H71" s="121">
        <f t="shared" si="15"/>
        <v>154788</v>
      </c>
      <c r="I71" s="121">
        <f t="shared" si="15"/>
        <v>0</v>
      </c>
      <c r="J71" s="121">
        <f t="shared" si="15"/>
        <v>107662</v>
      </c>
      <c r="K71" s="121">
        <f>K72</f>
        <v>105320</v>
      </c>
      <c r="L71" s="121">
        <f t="shared" si="15"/>
        <v>2342</v>
      </c>
      <c r="M71" s="121">
        <f t="shared" si="15"/>
        <v>0</v>
      </c>
      <c r="N71" s="121">
        <f t="shared" si="15"/>
        <v>0</v>
      </c>
      <c r="O71" s="121">
        <f t="shared" si="15"/>
        <v>105320</v>
      </c>
      <c r="P71" s="121">
        <f t="shared" si="15"/>
        <v>3014724</v>
      </c>
    </row>
    <row r="72" spans="1:16" s="120" customFormat="1" ht="66.75" customHeight="1">
      <c r="A72" s="140" t="s">
        <v>226</v>
      </c>
      <c r="B72" s="138"/>
      <c r="C72" s="138"/>
      <c r="D72" s="141" t="s">
        <v>225</v>
      </c>
      <c r="E72" s="111">
        <f>E73+E75</f>
        <v>2907062</v>
      </c>
      <c r="F72" s="111">
        <f>F73+F75</f>
        <v>2907062</v>
      </c>
      <c r="G72" s="111">
        <f>G73</f>
        <v>0</v>
      </c>
      <c r="H72" s="111">
        <f>H73+H75</f>
        <v>154788</v>
      </c>
      <c r="I72" s="111">
        <f>I73</f>
        <v>0</v>
      </c>
      <c r="J72" s="111">
        <f aca="true" t="shared" si="16" ref="J72:P72">J73+J75</f>
        <v>107662</v>
      </c>
      <c r="K72" s="111">
        <f t="shared" si="16"/>
        <v>105320</v>
      </c>
      <c r="L72" s="111">
        <f t="shared" si="16"/>
        <v>2342</v>
      </c>
      <c r="M72" s="111">
        <f t="shared" si="16"/>
        <v>0</v>
      </c>
      <c r="N72" s="111">
        <f t="shared" si="16"/>
        <v>0</v>
      </c>
      <c r="O72" s="111">
        <f t="shared" si="16"/>
        <v>105320</v>
      </c>
      <c r="P72" s="111">
        <f t="shared" si="16"/>
        <v>3014724</v>
      </c>
    </row>
    <row r="73" spans="1:16" s="120" customFormat="1" ht="54" customHeight="1">
      <c r="A73" s="113"/>
      <c r="B73" s="113" t="s">
        <v>122</v>
      </c>
      <c r="C73" s="113"/>
      <c r="D73" s="122" t="s">
        <v>123</v>
      </c>
      <c r="E73" s="121">
        <f>E74</f>
        <v>2907062</v>
      </c>
      <c r="F73" s="121">
        <f>F74</f>
        <v>2907062</v>
      </c>
      <c r="G73" s="121">
        <f>G74</f>
        <v>0</v>
      </c>
      <c r="H73" s="121">
        <f>H74</f>
        <v>154788</v>
      </c>
      <c r="I73" s="121">
        <f>I74</f>
        <v>0</v>
      </c>
      <c r="J73" s="121">
        <f>J74</f>
        <v>2342</v>
      </c>
      <c r="K73" s="121">
        <f>K74</f>
        <v>0</v>
      </c>
      <c r="L73" s="121">
        <f>L74+L75</f>
        <v>2342</v>
      </c>
      <c r="M73" s="121">
        <f>M74</f>
        <v>0</v>
      </c>
      <c r="N73" s="121">
        <f>N74</f>
        <v>0</v>
      </c>
      <c r="O73" s="121">
        <f>O74</f>
        <v>0</v>
      </c>
      <c r="P73" s="121">
        <f>P74</f>
        <v>2909404</v>
      </c>
    </row>
    <row r="74" spans="1:16" s="123" customFormat="1" ht="54" customHeight="1">
      <c r="A74" s="109" t="s">
        <v>227</v>
      </c>
      <c r="B74" s="109" t="s">
        <v>125</v>
      </c>
      <c r="C74" s="109" t="s">
        <v>126</v>
      </c>
      <c r="D74" s="110" t="s">
        <v>127</v>
      </c>
      <c r="E74" s="111">
        <f>F74</f>
        <v>2907062</v>
      </c>
      <c r="F74" s="111">
        <f>2997768+35000-157285+31579</f>
        <v>2907062</v>
      </c>
      <c r="G74" s="111"/>
      <c r="H74" s="111">
        <v>154788</v>
      </c>
      <c r="I74" s="111"/>
      <c r="J74" s="111">
        <f>L74+O74</f>
        <v>2342</v>
      </c>
      <c r="K74" s="111">
        <f>O74</f>
        <v>0</v>
      </c>
      <c r="L74" s="111">
        <v>2342</v>
      </c>
      <c r="M74" s="111">
        <v>0</v>
      </c>
      <c r="N74" s="111">
        <v>0</v>
      </c>
      <c r="O74" s="111">
        <f>198000-78000+75000-195000</f>
        <v>0</v>
      </c>
      <c r="P74" s="111">
        <f>J74+E74</f>
        <v>2909404</v>
      </c>
    </row>
    <row r="75" spans="1:16" s="120" customFormat="1" ht="54" customHeight="1">
      <c r="A75" s="117"/>
      <c r="B75" s="142" t="s">
        <v>132</v>
      </c>
      <c r="C75" s="142"/>
      <c r="D75" s="114" t="s">
        <v>133</v>
      </c>
      <c r="E75" s="121">
        <f aca="true" t="shared" si="17" ref="E75:P75">E76</f>
        <v>0</v>
      </c>
      <c r="F75" s="121">
        <f t="shared" si="17"/>
        <v>0</v>
      </c>
      <c r="G75" s="121">
        <f t="shared" si="17"/>
        <v>0</v>
      </c>
      <c r="H75" s="121">
        <f t="shared" si="17"/>
        <v>0</v>
      </c>
      <c r="I75" s="121">
        <f t="shared" si="17"/>
        <v>0</v>
      </c>
      <c r="J75" s="121">
        <f t="shared" si="17"/>
        <v>105320</v>
      </c>
      <c r="K75" s="121">
        <f t="shared" si="17"/>
        <v>105320</v>
      </c>
      <c r="L75" s="121">
        <f t="shared" si="17"/>
        <v>0</v>
      </c>
      <c r="M75" s="121">
        <f t="shared" si="17"/>
        <v>0</v>
      </c>
      <c r="N75" s="121">
        <f t="shared" si="17"/>
        <v>0</v>
      </c>
      <c r="O75" s="121">
        <f t="shared" si="17"/>
        <v>105320</v>
      </c>
      <c r="P75" s="121">
        <f t="shared" si="17"/>
        <v>105320</v>
      </c>
    </row>
    <row r="76" spans="1:16" s="120" customFormat="1" ht="63.75" customHeight="1">
      <c r="A76" s="117" t="s">
        <v>228</v>
      </c>
      <c r="B76" s="117" t="s">
        <v>135</v>
      </c>
      <c r="C76" s="143" t="s">
        <v>136</v>
      </c>
      <c r="D76" s="110" t="s">
        <v>137</v>
      </c>
      <c r="E76" s="111">
        <f>F76</f>
        <v>0</v>
      </c>
      <c r="F76" s="111">
        <v>0</v>
      </c>
      <c r="G76" s="119"/>
      <c r="H76" s="119">
        <v>0</v>
      </c>
      <c r="I76" s="119"/>
      <c r="J76" s="119">
        <f>L76+O76</f>
        <v>105320</v>
      </c>
      <c r="K76" s="111">
        <f>O76</f>
        <v>105320</v>
      </c>
      <c r="L76" s="119">
        <v>0</v>
      </c>
      <c r="M76" s="119">
        <v>0</v>
      </c>
      <c r="N76" s="119">
        <v>0</v>
      </c>
      <c r="O76" s="119">
        <f>42000+78000+2210000-2210000-14680</f>
        <v>105320</v>
      </c>
      <c r="P76" s="119">
        <f>J76+E76</f>
        <v>105320</v>
      </c>
    </row>
    <row r="77" spans="1:16" s="120" customFormat="1" ht="63.75" customHeight="1">
      <c r="A77" s="138" t="s">
        <v>242</v>
      </c>
      <c r="B77" s="138"/>
      <c r="C77" s="138"/>
      <c r="D77" s="139" t="s">
        <v>243</v>
      </c>
      <c r="E77" s="121">
        <f aca="true" t="shared" si="18" ref="E77:P77">E78</f>
        <v>5000</v>
      </c>
      <c r="F77" s="121">
        <f t="shared" si="18"/>
        <v>0</v>
      </c>
      <c r="G77" s="121">
        <f t="shared" si="18"/>
        <v>0</v>
      </c>
      <c r="H77" s="121">
        <f t="shared" si="18"/>
        <v>0</v>
      </c>
      <c r="I77" s="121">
        <f t="shared" si="18"/>
        <v>0</v>
      </c>
      <c r="J77" s="121">
        <f t="shared" si="18"/>
        <v>0</v>
      </c>
      <c r="K77" s="121">
        <f>K78</f>
        <v>0</v>
      </c>
      <c r="L77" s="121">
        <f t="shared" si="18"/>
        <v>0</v>
      </c>
      <c r="M77" s="121">
        <f t="shared" si="18"/>
        <v>0</v>
      </c>
      <c r="N77" s="121">
        <f t="shared" si="18"/>
        <v>0</v>
      </c>
      <c r="O77" s="121">
        <f t="shared" si="18"/>
        <v>0</v>
      </c>
      <c r="P77" s="121">
        <f t="shared" si="18"/>
        <v>5000</v>
      </c>
    </row>
    <row r="78" spans="1:16" s="120" customFormat="1" ht="63.75" customHeight="1">
      <c r="A78" s="140" t="s">
        <v>244</v>
      </c>
      <c r="B78" s="138"/>
      <c r="C78" s="138"/>
      <c r="D78" s="141" t="s">
        <v>243</v>
      </c>
      <c r="E78" s="111">
        <f aca="true" t="shared" si="19" ref="E78:J79">E79</f>
        <v>5000</v>
      </c>
      <c r="F78" s="111">
        <f t="shared" si="19"/>
        <v>0</v>
      </c>
      <c r="G78" s="111">
        <f t="shared" si="19"/>
        <v>0</v>
      </c>
      <c r="H78" s="111">
        <f t="shared" si="19"/>
        <v>0</v>
      </c>
      <c r="I78" s="111">
        <f t="shared" si="19"/>
        <v>0</v>
      </c>
      <c r="J78" s="111">
        <f t="shared" si="19"/>
        <v>0</v>
      </c>
      <c r="K78" s="111">
        <f>K79</f>
        <v>0</v>
      </c>
      <c r="L78" s="111">
        <f aca="true" t="shared" si="20" ref="L78:P79">L79</f>
        <v>0</v>
      </c>
      <c r="M78" s="111">
        <f t="shared" si="20"/>
        <v>0</v>
      </c>
      <c r="N78" s="111">
        <f t="shared" si="20"/>
        <v>0</v>
      </c>
      <c r="O78" s="111">
        <f t="shared" si="20"/>
        <v>0</v>
      </c>
      <c r="P78" s="111">
        <f t="shared" si="20"/>
        <v>5000</v>
      </c>
    </row>
    <row r="79" spans="1:16" s="120" customFormat="1" ht="63.75" customHeight="1">
      <c r="A79" s="113"/>
      <c r="B79" s="113" t="s">
        <v>245</v>
      </c>
      <c r="C79" s="113"/>
      <c r="D79" s="122" t="s">
        <v>248</v>
      </c>
      <c r="E79" s="121">
        <f t="shared" si="19"/>
        <v>5000</v>
      </c>
      <c r="F79" s="121">
        <f t="shared" si="19"/>
        <v>0</v>
      </c>
      <c r="G79" s="121">
        <f t="shared" si="19"/>
        <v>0</v>
      </c>
      <c r="H79" s="121">
        <f t="shared" si="19"/>
        <v>0</v>
      </c>
      <c r="I79" s="121">
        <f t="shared" si="19"/>
        <v>0</v>
      </c>
      <c r="J79" s="121">
        <f t="shared" si="19"/>
        <v>0</v>
      </c>
      <c r="K79" s="121">
        <f>K80</f>
        <v>0</v>
      </c>
      <c r="L79" s="121">
        <f t="shared" si="20"/>
        <v>0</v>
      </c>
      <c r="M79" s="121">
        <f t="shared" si="20"/>
        <v>0</v>
      </c>
      <c r="N79" s="121">
        <f t="shared" si="20"/>
        <v>0</v>
      </c>
      <c r="O79" s="121">
        <f t="shared" si="20"/>
        <v>0</v>
      </c>
      <c r="P79" s="121">
        <f t="shared" si="20"/>
        <v>5000</v>
      </c>
    </row>
    <row r="80" spans="1:16" s="120" customFormat="1" ht="63.75" customHeight="1">
      <c r="A80" s="109" t="s">
        <v>246</v>
      </c>
      <c r="B80" s="109" t="s">
        <v>247</v>
      </c>
      <c r="C80" s="109" t="s">
        <v>249</v>
      </c>
      <c r="D80" s="110" t="s">
        <v>250</v>
      </c>
      <c r="E80" s="111">
        <v>5000</v>
      </c>
      <c r="F80" s="111">
        <v>0</v>
      </c>
      <c r="G80" s="111"/>
      <c r="H80" s="111">
        <v>0</v>
      </c>
      <c r="I80" s="111"/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f>J80+E80</f>
        <v>5000</v>
      </c>
    </row>
    <row r="81" spans="1:16" s="123" customFormat="1" ht="58.5" customHeight="1">
      <c r="A81" s="144" t="s">
        <v>55</v>
      </c>
      <c r="B81" s="144" t="s">
        <v>55</v>
      </c>
      <c r="C81" s="144" t="s">
        <v>55</v>
      </c>
      <c r="D81" s="114" t="s">
        <v>229</v>
      </c>
      <c r="E81" s="121">
        <f>F81+I81+E77</f>
        <v>58029863</v>
      </c>
      <c r="F81" s="121">
        <f>F16+F40+F71</f>
        <v>58024863</v>
      </c>
      <c r="G81" s="121">
        <f>G16+G40+G71</f>
        <v>37187088</v>
      </c>
      <c r="H81" s="121">
        <f>H16+H40+H71</f>
        <v>1024070</v>
      </c>
      <c r="I81" s="121">
        <f>I16+I40+I71</f>
        <v>0</v>
      </c>
      <c r="J81" s="121">
        <f>L81+O81</f>
        <v>3410466</v>
      </c>
      <c r="K81" s="121">
        <f>K16+K40+K71</f>
        <v>2770427</v>
      </c>
      <c r="L81" s="121">
        <f>L16+L40+L71</f>
        <v>640039</v>
      </c>
      <c r="M81" s="121">
        <f>M16+M40+M71</f>
        <v>485349</v>
      </c>
      <c r="N81" s="121">
        <f>N16+N40+N71</f>
        <v>16232</v>
      </c>
      <c r="O81" s="121">
        <f>O16+O40+O71</f>
        <v>2770427</v>
      </c>
      <c r="P81" s="121">
        <f>E81+J81</f>
        <v>61440329</v>
      </c>
    </row>
    <row r="82" s="64" customFormat="1" ht="30.75">
      <c r="A82" s="63"/>
    </row>
    <row r="83" spans="1:10" s="64" customFormat="1" ht="16.5">
      <c r="A83" s="65"/>
      <c r="D83" s="105"/>
      <c r="E83" s="105"/>
      <c r="F83" s="105"/>
      <c r="G83" s="105"/>
      <c r="H83" s="105"/>
      <c r="I83" s="105"/>
      <c r="J83" s="105"/>
    </row>
    <row r="84" s="66" customFormat="1" ht="25.5">
      <c r="A84" s="65"/>
    </row>
    <row r="85" spans="1:11" ht="49.5">
      <c r="A85" s="67"/>
      <c r="C85" s="38"/>
      <c r="D85" s="39"/>
      <c r="E85" s="40"/>
      <c r="F85" s="39"/>
      <c r="H85" s="39"/>
      <c r="J85" s="41"/>
      <c r="K85" s="41"/>
    </row>
    <row r="86" ht="15">
      <c r="A86" s="68"/>
    </row>
    <row r="87" ht="15">
      <c r="A87" s="68"/>
    </row>
    <row r="88" ht="15">
      <c r="A88" s="68"/>
    </row>
  </sheetData>
  <sheetProtection selectLockedCells="1" selectUnlockedCells="1"/>
  <mergeCells count="21">
    <mergeCell ref="G12:H12"/>
    <mergeCell ref="H13:H14"/>
    <mergeCell ref="P11:P14"/>
    <mergeCell ref="I12:I14"/>
    <mergeCell ref="K12:K14"/>
    <mergeCell ref="M12:N12"/>
    <mergeCell ref="F12:F14"/>
    <mergeCell ref="G13:G14"/>
    <mergeCell ref="O12:O14"/>
    <mergeCell ref="N13:N14"/>
    <mergeCell ref="M13:M14"/>
    <mergeCell ref="A11:A14"/>
    <mergeCell ref="B11:B14"/>
    <mergeCell ref="C11:C14"/>
    <mergeCell ref="D11:D14"/>
    <mergeCell ref="E11:I11"/>
    <mergeCell ref="B7:P7"/>
    <mergeCell ref="J12:J14"/>
    <mergeCell ref="J11:O11"/>
    <mergeCell ref="L12:L14"/>
    <mergeCell ref="E12:E14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P24"/>
  <sheetViews>
    <sheetView view="pageBreakPreview" zoomScale="45" zoomScaleNormal="55" zoomScaleSheetLayoutView="45" zoomScalePageLayoutView="0" workbookViewId="0" topLeftCell="A1">
      <selection activeCell="F8" sqref="F8"/>
    </sheetView>
  </sheetViews>
  <sheetFormatPr defaultColWidth="11.57421875" defaultRowHeight="12.75"/>
  <cols>
    <col min="1" max="1" width="27.28125" style="69" customWidth="1"/>
    <col min="2" max="2" width="31.57421875" style="69" customWidth="1"/>
    <col min="3" max="6" width="38.28125" style="69" customWidth="1"/>
    <col min="7" max="7" width="47.28125" style="69" customWidth="1"/>
    <col min="8" max="8" width="0" style="69" hidden="1" customWidth="1"/>
    <col min="9" max="9" width="26.00390625" style="69" customWidth="1"/>
    <col min="10" max="10" width="28.421875" style="69" customWidth="1"/>
    <col min="11" max="11" width="19.00390625" style="69" customWidth="1"/>
    <col min="12" max="12" width="17.421875" style="69" customWidth="1"/>
    <col min="13" max="13" width="25.140625" style="69" customWidth="1"/>
    <col min="14" max="14" width="22.00390625" style="69" customWidth="1"/>
    <col min="15" max="15" width="14.8515625" style="69" customWidth="1"/>
    <col min="16" max="16" width="27.28125" style="69" customWidth="1"/>
    <col min="17" max="253" width="9.140625" style="69" customWidth="1"/>
  </cols>
  <sheetData>
    <row r="1" spans="11:16" ht="45.75" customHeight="1">
      <c r="K1" s="70"/>
      <c r="N1" s="178" t="s">
        <v>58</v>
      </c>
      <c r="O1" s="178"/>
      <c r="P1" s="178"/>
    </row>
    <row r="2" spans="3:16" ht="45.75" customHeight="1">
      <c r="C2" s="71"/>
      <c r="D2" s="71"/>
      <c r="E2" s="71"/>
      <c r="F2" s="71"/>
      <c r="G2" s="71"/>
      <c r="H2" s="71"/>
      <c r="K2" s="70"/>
      <c r="N2" s="72" t="s">
        <v>1</v>
      </c>
      <c r="P2" s="72"/>
    </row>
    <row r="3" spans="3:16" ht="45.75" customHeight="1">
      <c r="C3" s="71"/>
      <c r="D3" s="71"/>
      <c r="E3" s="71"/>
      <c r="F3" s="71"/>
      <c r="G3" s="71"/>
      <c r="H3" s="71"/>
      <c r="K3" s="70"/>
      <c r="N3" s="72" t="s">
        <v>3</v>
      </c>
      <c r="P3" s="73"/>
    </row>
    <row r="4" spans="3:16" ht="45.75" customHeight="1">
      <c r="C4" s="71"/>
      <c r="D4" s="71"/>
      <c r="E4" s="71"/>
      <c r="F4" s="71"/>
      <c r="G4" s="71"/>
      <c r="H4" s="71"/>
      <c r="K4" s="74"/>
      <c r="N4" s="75" t="s">
        <v>264</v>
      </c>
      <c r="P4" s="73"/>
    </row>
    <row r="5" spans="3:11" ht="12.75">
      <c r="C5" s="71"/>
      <c r="D5" s="71"/>
      <c r="E5" s="71"/>
      <c r="F5" s="71"/>
      <c r="G5" s="71"/>
      <c r="H5" s="71"/>
      <c r="K5" s="76"/>
    </row>
    <row r="6" spans="3:8" ht="24.75" customHeight="1">
      <c r="C6" s="77"/>
      <c r="D6" s="77"/>
      <c r="E6" s="77"/>
      <c r="F6" s="77"/>
      <c r="G6" s="77"/>
      <c r="H6" s="77"/>
    </row>
    <row r="7" spans="1:16" ht="37.5" customHeight="1">
      <c r="A7" s="179" t="s">
        <v>230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37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37.5" customHeight="1">
      <c r="A9" s="79" t="s">
        <v>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47.25" customHeight="1">
      <c r="A10" s="167" t="s">
        <v>6</v>
      </c>
      <c r="B10" s="16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80" t="s">
        <v>7</v>
      </c>
    </row>
    <row r="11" spans="1:16" ht="64.5" customHeight="1">
      <c r="A11" s="176" t="s">
        <v>8</v>
      </c>
      <c r="B11" s="160" t="s">
        <v>231</v>
      </c>
      <c r="C11" s="163" t="s">
        <v>232</v>
      </c>
      <c r="D11" s="163"/>
      <c r="E11" s="163"/>
      <c r="F11" s="163"/>
      <c r="G11" s="163"/>
      <c r="H11" s="163"/>
      <c r="I11" s="163"/>
      <c r="J11" s="163"/>
      <c r="K11" s="163" t="s">
        <v>233</v>
      </c>
      <c r="L11" s="163"/>
      <c r="M11" s="163"/>
      <c r="N11" s="163"/>
      <c r="O11" s="163"/>
      <c r="P11" s="163"/>
    </row>
    <row r="12" spans="1:16" ht="59.25" customHeight="1">
      <c r="A12" s="176"/>
      <c r="B12" s="160"/>
      <c r="C12" s="164" t="s">
        <v>234</v>
      </c>
      <c r="D12" s="164" t="s">
        <v>235</v>
      </c>
      <c r="E12" s="169"/>
      <c r="F12" s="169"/>
      <c r="G12" s="169"/>
      <c r="H12" s="169"/>
      <c r="I12" s="165"/>
      <c r="J12" s="166" t="s">
        <v>13</v>
      </c>
      <c r="K12" s="164" t="s">
        <v>234</v>
      </c>
      <c r="L12" s="163" t="s">
        <v>235</v>
      </c>
      <c r="M12" s="163"/>
      <c r="N12" s="163"/>
      <c r="O12" s="163"/>
      <c r="P12" s="166" t="s">
        <v>13</v>
      </c>
    </row>
    <row r="13" spans="1:16" ht="102.75" customHeight="1">
      <c r="A13" s="176"/>
      <c r="B13" s="160"/>
      <c r="C13" s="164"/>
      <c r="D13" s="164" t="s">
        <v>236</v>
      </c>
      <c r="E13" s="169"/>
      <c r="F13" s="169"/>
      <c r="G13" s="169"/>
      <c r="H13" s="165"/>
      <c r="I13" s="82" t="s">
        <v>237</v>
      </c>
      <c r="J13" s="166"/>
      <c r="K13" s="164"/>
      <c r="L13" s="163" t="s">
        <v>236</v>
      </c>
      <c r="M13" s="163"/>
      <c r="N13" s="176" t="s">
        <v>237</v>
      </c>
      <c r="O13" s="176"/>
      <c r="P13" s="166"/>
    </row>
    <row r="14" spans="1:16" ht="54.75" customHeight="1">
      <c r="A14" s="176"/>
      <c r="B14" s="160"/>
      <c r="C14" s="163" t="s">
        <v>238</v>
      </c>
      <c r="D14" s="163"/>
      <c r="E14" s="163"/>
      <c r="F14" s="163"/>
      <c r="G14" s="163"/>
      <c r="H14" s="163"/>
      <c r="I14" s="163"/>
      <c r="J14" s="166"/>
      <c r="K14" s="163" t="s">
        <v>238</v>
      </c>
      <c r="L14" s="163"/>
      <c r="M14" s="163"/>
      <c r="N14" s="163"/>
      <c r="O14" s="163"/>
      <c r="P14" s="166"/>
    </row>
    <row r="15" spans="1:16" ht="72.75" customHeight="1">
      <c r="A15" s="176"/>
      <c r="B15" s="160"/>
      <c r="C15" s="170" t="s">
        <v>239</v>
      </c>
      <c r="D15" s="170" t="s">
        <v>255</v>
      </c>
      <c r="E15" s="164" t="s">
        <v>256</v>
      </c>
      <c r="F15" s="165"/>
      <c r="G15" s="173" t="s">
        <v>253</v>
      </c>
      <c r="H15" s="148"/>
      <c r="I15" s="160"/>
      <c r="J15" s="166"/>
      <c r="K15" s="160"/>
      <c r="L15" s="160"/>
      <c r="M15" s="160"/>
      <c r="N15" s="160"/>
      <c r="O15" s="160"/>
      <c r="P15" s="166"/>
    </row>
    <row r="16" spans="1:16" ht="319.5" customHeight="1">
      <c r="A16" s="176"/>
      <c r="B16" s="160"/>
      <c r="C16" s="171"/>
      <c r="D16" s="171"/>
      <c r="E16" s="152" t="s">
        <v>257</v>
      </c>
      <c r="F16" s="149" t="s">
        <v>261</v>
      </c>
      <c r="G16" s="174"/>
      <c r="H16" s="177"/>
      <c r="I16" s="161"/>
      <c r="J16" s="166"/>
      <c r="K16" s="161"/>
      <c r="L16" s="161"/>
      <c r="M16" s="161"/>
      <c r="N16" s="161"/>
      <c r="O16" s="161"/>
      <c r="P16" s="166"/>
    </row>
    <row r="17" spans="1:16" ht="294.75" customHeight="1" hidden="1">
      <c r="A17" s="176"/>
      <c r="B17" s="160"/>
      <c r="C17" s="172"/>
      <c r="D17" s="150"/>
      <c r="E17" s="150"/>
      <c r="F17" s="150"/>
      <c r="G17" s="175"/>
      <c r="H17" s="177"/>
      <c r="I17" s="162"/>
      <c r="J17" s="166"/>
      <c r="K17" s="162"/>
      <c r="L17" s="162"/>
      <c r="M17" s="162"/>
      <c r="N17" s="162"/>
      <c r="O17" s="162"/>
      <c r="P17" s="166"/>
    </row>
    <row r="18" spans="1:16" s="87" customFormat="1" ht="57" customHeight="1">
      <c r="A18" s="81">
        <v>1</v>
      </c>
      <c r="B18" s="85">
        <v>2</v>
      </c>
      <c r="C18" s="151">
        <v>3</v>
      </c>
      <c r="D18" s="151">
        <v>4</v>
      </c>
      <c r="E18" s="151">
        <v>5</v>
      </c>
      <c r="F18" s="151">
        <v>6</v>
      </c>
      <c r="G18" s="86">
        <v>7</v>
      </c>
      <c r="H18" s="84">
        <v>11</v>
      </c>
      <c r="I18" s="83">
        <v>8</v>
      </c>
      <c r="J18" s="83">
        <v>9</v>
      </c>
      <c r="K18" s="85">
        <v>10</v>
      </c>
      <c r="L18" s="83">
        <v>11</v>
      </c>
      <c r="M18" s="83">
        <v>12</v>
      </c>
      <c r="N18" s="83">
        <v>13</v>
      </c>
      <c r="O18" s="86">
        <v>14</v>
      </c>
      <c r="P18" s="83">
        <v>15</v>
      </c>
    </row>
    <row r="19" spans="1:16" ht="160.5" customHeight="1">
      <c r="A19" s="88" t="s">
        <v>240</v>
      </c>
      <c r="B19" s="89" t="s">
        <v>241</v>
      </c>
      <c r="C19" s="91">
        <f>46413449+174674+2330000-3415200+195000+370116</f>
        <v>46068039</v>
      </c>
      <c r="D19" s="91">
        <v>667331</v>
      </c>
      <c r="E19" s="91">
        <v>659631</v>
      </c>
      <c r="F19" s="91">
        <v>7700</v>
      </c>
      <c r="G19" s="91">
        <f>50000+15000</f>
        <v>65000</v>
      </c>
      <c r="H19" s="90"/>
      <c r="I19" s="92">
        <v>0</v>
      </c>
      <c r="J19" s="92">
        <f>C19+D19+G19</f>
        <v>46800370</v>
      </c>
      <c r="K19" s="90">
        <v>0</v>
      </c>
      <c r="L19" s="91">
        <v>0</v>
      </c>
      <c r="M19" s="91">
        <v>0</v>
      </c>
      <c r="N19" s="91">
        <v>0</v>
      </c>
      <c r="O19" s="92">
        <v>0</v>
      </c>
      <c r="P19" s="92">
        <f>SUM(K19:O19)</f>
        <v>0</v>
      </c>
    </row>
    <row r="20" spans="1:16" s="96" customFormat="1" ht="123.75" customHeight="1">
      <c r="A20" s="93" t="s">
        <v>55</v>
      </c>
      <c r="B20" s="94" t="s">
        <v>229</v>
      </c>
      <c r="C20" s="95">
        <f aca="true" t="shared" si="0" ref="C20:P20">C19</f>
        <v>46068039</v>
      </c>
      <c r="D20" s="95">
        <f t="shared" si="0"/>
        <v>667331</v>
      </c>
      <c r="E20" s="95">
        <f t="shared" si="0"/>
        <v>659631</v>
      </c>
      <c r="F20" s="95">
        <f t="shared" si="0"/>
        <v>7700</v>
      </c>
      <c r="G20" s="95">
        <f t="shared" si="0"/>
        <v>65000</v>
      </c>
      <c r="H20" s="95">
        <f t="shared" si="0"/>
        <v>0</v>
      </c>
      <c r="I20" s="95">
        <f t="shared" si="0"/>
        <v>0</v>
      </c>
      <c r="J20" s="95">
        <f t="shared" si="0"/>
        <v>46800370</v>
      </c>
      <c r="K20" s="95">
        <f t="shared" si="0"/>
        <v>0</v>
      </c>
      <c r="L20" s="95">
        <f t="shared" si="0"/>
        <v>0</v>
      </c>
      <c r="M20" s="95">
        <f t="shared" si="0"/>
        <v>0</v>
      </c>
      <c r="N20" s="95">
        <f t="shared" si="0"/>
        <v>0</v>
      </c>
      <c r="O20" s="95">
        <f t="shared" si="0"/>
        <v>0</v>
      </c>
      <c r="P20" s="95">
        <f t="shared" si="0"/>
        <v>0</v>
      </c>
    </row>
    <row r="23" spans="2:13" s="97" customFormat="1" ht="36.75" customHeight="1">
      <c r="B23" s="106"/>
      <c r="C23" s="107"/>
      <c r="D23" s="107"/>
      <c r="E23" s="107"/>
      <c r="F23" s="107"/>
      <c r="G23" s="107"/>
      <c r="H23" s="107"/>
      <c r="I23" s="107"/>
      <c r="J23" s="107"/>
      <c r="K23" s="108"/>
      <c r="L23" s="108"/>
      <c r="M23" s="108"/>
    </row>
    <row r="24" spans="3:10" ht="19.5">
      <c r="C24" s="97"/>
      <c r="D24" s="97"/>
      <c r="E24" s="97"/>
      <c r="F24" s="97"/>
      <c r="G24" s="97"/>
      <c r="H24" s="97"/>
      <c r="I24" s="97"/>
      <c r="J24" s="97"/>
    </row>
  </sheetData>
  <sheetProtection selectLockedCells="1" selectUnlockedCells="1"/>
  <mergeCells count="29">
    <mergeCell ref="N1:P1"/>
    <mergeCell ref="A7:P7"/>
    <mergeCell ref="A11:A17"/>
    <mergeCell ref="B11:B17"/>
    <mergeCell ref="C11:J11"/>
    <mergeCell ref="C12:C13"/>
    <mergeCell ref="L13:M13"/>
    <mergeCell ref="N13:O13"/>
    <mergeCell ref="O15:O17"/>
    <mergeCell ref="K12:K13"/>
    <mergeCell ref="C14:I14"/>
    <mergeCell ref="K14:O14"/>
    <mergeCell ref="H16:H17"/>
    <mergeCell ref="A10:B10"/>
    <mergeCell ref="D12:I12"/>
    <mergeCell ref="D13:H13"/>
    <mergeCell ref="C15:C17"/>
    <mergeCell ref="D15:D16"/>
    <mergeCell ref="G15:G17"/>
    <mergeCell ref="I15:I17"/>
    <mergeCell ref="K11:P11"/>
    <mergeCell ref="E15:F15"/>
    <mergeCell ref="J12:J17"/>
    <mergeCell ref="K15:K17"/>
    <mergeCell ref="L15:L17"/>
    <mergeCell ref="M15:M17"/>
    <mergeCell ref="N15:N17"/>
    <mergeCell ref="L12:O12"/>
    <mergeCell ref="P12:P17"/>
  </mergeCells>
  <printOptions/>
  <pageMargins left="0.5902777777777778" right="0.5902777777777778" top="0.6097222222222223" bottom="0.2361111111111111" header="0.5118055555555555" footer="0.5118055555555555"/>
  <pageSetup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2020-09-25T06:13:41Z</cp:lastPrinted>
  <dcterms:created xsi:type="dcterms:W3CDTF">2020-07-01T13:00:39Z</dcterms:created>
  <dcterms:modified xsi:type="dcterms:W3CDTF">2020-09-25T06:24:45Z</dcterms:modified>
  <cp:category/>
  <cp:version/>
  <cp:contentType/>
  <cp:contentStatus/>
</cp:coreProperties>
</file>