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5"/>
  </bookViews>
  <sheets>
    <sheet name="Дод 1" sheetId="1" r:id="rId1"/>
    <sheet name="Дод 2 " sheetId="2" r:id="rId2"/>
    <sheet name="Дод 3 " sheetId="3" r:id="rId3"/>
    <sheet name="Дод  4" sheetId="4" r:id="rId4"/>
    <sheet name="Дод 5" sheetId="5" r:id="rId5"/>
    <sheet name="Дод 6" sheetId="6" r:id="rId6"/>
    <sheet name="Дод 7" sheetId="7" r:id="rId7"/>
    <sheet name="Лист1" sheetId="8" r:id="rId8"/>
  </sheets>
  <externalReferences>
    <externalReference r:id="rId11"/>
    <externalReference r:id="rId12"/>
    <externalReference r:id="rId13"/>
    <externalReference r:id="rId14"/>
  </externalReferences>
  <definedNames>
    <definedName name="Excel_BuiltIn_Print_Area_1">#REF!</definedName>
    <definedName name="Excel_BuiltIn_Print_Area_1_1">#REF!</definedName>
    <definedName name="Excel_BuiltIn_Print_Area_1_11">#REF!</definedName>
    <definedName name="Excel_BuiltIn_Print_Area_1_2">#REF!</definedName>
    <definedName name="Excel_BuiltIn_Print_Area_2">#REF!</definedName>
    <definedName name="Excel_BuiltIn_Print_Area_2_1">#REF!</definedName>
    <definedName name="Excel_BuiltIn_Print_Area_2_11">#REF!</definedName>
    <definedName name="Excel_BuiltIn_Print_Area_2_2">#REF!</definedName>
    <definedName name="Excel_BuiltIn_Print_Area_3">#REF!</definedName>
    <definedName name="Excel_BuiltIn_Print_Area_3_1">#REF!</definedName>
    <definedName name="Excel_BuiltIn_Print_Area_3_11">#REF!</definedName>
    <definedName name="Excel_BuiltIn_Print_Area_3_2">#REF!</definedName>
    <definedName name="Excel_BuiltIn_Print_Area_4">#REF!</definedName>
    <definedName name="Excel_BuiltIn_Print_Area_4_1">#REF!</definedName>
    <definedName name="Excel_BuiltIn_Print_Area_4_11">#REF!</definedName>
    <definedName name="Excel_BuiltIn_Print_Area_4_2">#REF!</definedName>
    <definedName name="Excel_BuiltIn_Print_Area_6">'Дод  4'!$A$1:$M$19</definedName>
    <definedName name="Excel_BuiltIn_Print_Titles_1">#REF!</definedName>
    <definedName name="Excel_BuiltIn_Print_Titles_1_1">#REF!</definedName>
    <definedName name="Excel_BuiltIn_Print_Titles_1_11">'Дод 6'!#REF!</definedName>
    <definedName name="Excel_BuiltIn_Print_Titles_1_1_1">#REF!</definedName>
    <definedName name="Excel_BuiltIn_Print_Titles_1_1_11">'[2]Дод 4'!#REF!</definedName>
    <definedName name="Excel_BuiltIn_Print_Titles_1_1_1_1">'[2]Дод 4'!#REF!</definedName>
    <definedName name="Excel_BuiltIn_Print_Titles_1_1_1_11">'[3]Дод 4'!#REF!</definedName>
    <definedName name="Excel_BuiltIn_Print_Titles_1_1_1_1_1">'[3]Дод 4'!#REF!</definedName>
    <definedName name="Excel_BuiltIn_Print_Titles_1_1_2">'[4]Дод 4'!#REF!</definedName>
    <definedName name="Excel_BuiltIn_Print_Titles_1_1_2_1">'[4]Дод 4'!#REF!</definedName>
    <definedName name="Excel_BuiltIn_Print_Titles_1_1_3">'Дод  4'!#REF!</definedName>
    <definedName name="Excel_BuiltIn_Print_Titles_1_1_3_1">'Дод  4'!#REF!</definedName>
    <definedName name="Excel_BuiltIn_Print_Titles_1_2">#REF!</definedName>
    <definedName name="Excel_BuiltIn_Print_Titles_2">#REF!</definedName>
    <definedName name="Excel_BuiltIn_Print_Titles_2_1">#REF!</definedName>
    <definedName name="Excel_BuiltIn_Print_Titles_3">#REF!</definedName>
    <definedName name="Excel_BuiltIn_Print_Titles_3_1">#REF!</definedName>
    <definedName name="Excel_BuiltIn_Print_Titles_3_11">#REF!</definedName>
    <definedName name="Excel_BuiltIn_Print_Titles_3_1_1">#REF!</definedName>
    <definedName name="Excel_BuiltIn_Print_Titles_3_2">#REF!</definedName>
    <definedName name="Excel_BuiltIn_Print_Titles_3_2_1">#REF!</definedName>
    <definedName name="Excel_BuiltIn_Print_Titles_3_3">#REF!</definedName>
    <definedName name="Excel_BuiltIn_Print_Titles_3_3_1">#REF!</definedName>
    <definedName name="ghj">#REF!</definedName>
    <definedName name="ghj_1">#REF!</definedName>
    <definedName name="kjhh">#REF!</definedName>
    <definedName name="kjhh_1">#REF!</definedName>
    <definedName name="t">#REF!</definedName>
    <definedName name="t_1">#REF!</definedName>
    <definedName name="y">#REF!</definedName>
    <definedName name="y_1">#REF!</definedName>
    <definedName name="Д">#REF!</definedName>
    <definedName name="Д_1">#REF!</definedName>
    <definedName name="_xlnm.Print_Titles" localSheetId="0">'Дод 1'!$13:$13</definedName>
    <definedName name="_xlnm.Print_Titles" localSheetId="2">'Дод 3 '!$11:$15</definedName>
    <definedName name="_xlnm.Print_Titles" localSheetId="4">'Дод 5'!$11:$13</definedName>
    <definedName name="_xlnm.Print_Area" localSheetId="3">'Дод  4'!$A$1:$M$22</definedName>
    <definedName name="_xlnm.Print_Area" localSheetId="0">'Дод 1'!$A$1:$F$56</definedName>
    <definedName name="_xlnm.Print_Area" localSheetId="1">'Дод 2 '!$A$1:$F$26</definedName>
    <definedName name="_xlnm.Print_Area" localSheetId="2">'Дод 3 '!$A$1:$P$76</definedName>
    <definedName name="_xlnm.Print_Area" localSheetId="4">'Дод 5'!$A$1:$J$64</definedName>
    <definedName name="_xlnm.Print_Area" localSheetId="5">'Дод 6'!$A$1:$J$32</definedName>
    <definedName name="_xlnm.Print_Area" localSheetId="6">'Дод 7'!$A$1:$M$20</definedName>
  </definedNames>
  <calcPr fullCalcOnLoad="1"/>
</workbook>
</file>

<file path=xl/sharedStrings.xml><?xml version="1.0" encoding="utf-8"?>
<sst xmlns="http://schemas.openxmlformats.org/spreadsheetml/2006/main" count="666" uniqueCount="335">
  <si>
    <t xml:space="preserve">Додаток  1     </t>
  </si>
  <si>
    <t>до рішення районної</t>
  </si>
  <si>
    <t xml:space="preserve">     </t>
  </si>
  <si>
    <t xml:space="preserve">у місті ради </t>
  </si>
  <si>
    <t xml:space="preserve">Доходи районного у місті бюджету на 2020 рік </t>
  </si>
  <si>
    <t>04205601000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</si>
  <si>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</si>
  <si>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</si>
  <si>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</si>
  <si>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</si>
  <si>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</si>
  <si>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</si>
  <si>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</si>
  <si>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</si>
  <si>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</si>
  <si>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</si>
  <si>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</si>
  <si>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</si>
  <si>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</si>
  <si>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</t>
  </si>
  <si>
    <t xml:space="preserve">Акцизний податок з реалізації суб'єктами господарювання роздрібної торгівлі підакцизних товарів 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</si>
  <si>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</si>
  <si>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</si>
  <si>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</si>
  <si>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</si>
  <si>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</si>
  <si>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</si>
  <si>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</si>
  <si>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</si>
  <si>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</si>
  <si>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</si>
  <si>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</si>
  <si>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</si>
  <si>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</si>
  <si>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</si>
  <si>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</si>
  <si>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</si>
  <si>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</si>
  <si>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</si>
  <si>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</si>
  <si>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</si>
  <si>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</si>
  <si>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</si>
  <si>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</si>
  <si>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</si>
  <si>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</si>
  <si>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</si>
  <si>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</si>
  <si>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з багатоквартирних будинків за індивідуальними договорами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</si>
  <si>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</si>
  <si>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</si>
  <si>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</si>
  <si>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</si>
  <si>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</si>
  <si>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субвенції з місцевого бюджету</t>
  </si>
  <si>
    <t xml:space="preserve"> у тому числі: субвенція з міського бюджету районним у місті бюджетам на облаштування житлових приміщень, придбаних у 2018 році за рахунок субвенції з державного бюджету на придбання житла для розвитку сімейних та інших форм виховання, наближених до сімейних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</si>
  <si>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</si>
  <si>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Х</t>
  </si>
  <si>
    <t>Разом доходів</t>
  </si>
  <si>
    <t>Додаток 2</t>
  </si>
  <si>
    <t>Фінансування районного у місті бюджету на 2020 рік</t>
  </si>
  <si>
    <t xml:space="preserve"> 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</si>
  <si>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</si>
  <si>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</si>
  <si>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</si>
  <si>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</si>
  <si>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</si>
  <si>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 xml:space="preserve">На кінець періоду 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</si>
  <si>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</si>
  <si>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</si>
  <si>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</si>
  <si>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</si>
  <si>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Зміни обсягів бюджетних коштів</t>
  </si>
  <si>
    <t>На кінець періоду</t>
  </si>
  <si>
    <t>Додаток 3</t>
  </si>
  <si>
    <t xml:space="preserve">Розподіл видатків районного у місті бюджету на 2020 рік </t>
  </si>
  <si>
    <t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</si>
  <si>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     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</si>
  <si>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</si>
  <si>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</si>
  <si>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</si>
  <si>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</si>
  <si>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</si>
  <si>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</si>
  <si>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 xml:space="preserve">видатки споживання
</t>
  </si>
  <si>
    <t xml:space="preserve">
оплата
праці
</t>
  </si>
  <si>
    <t>комунальні послуги та енергоносії</t>
  </si>
  <si>
    <t>0200000</t>
  </si>
  <si>
    <t>Виконавчий комітет Центрально-Міської районної у місті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</si>
  <si>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</si>
  <si>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</si>
  <si>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</si>
  <si>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</si>
  <si>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</si>
  <si>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</si>
  <si>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об'єднаних територіальних громадах</t>
  </si>
  <si>
    <t>0210170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</si>
  <si>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</si>
  <si>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</si>
  <si>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</si>
  <si>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3000</t>
  </si>
  <si>
    <t>Соціальний захист та соціальне забезпечення</t>
  </si>
  <si>
    <t>0213112</t>
  </si>
  <si>
    <t>3112</t>
  </si>
  <si>
    <t>1040</t>
  </si>
  <si>
    <t>Заходи державної політики з питань дітей та їх соціального захисту</t>
  </si>
  <si>
    <t>0213122</t>
  </si>
  <si>
    <t>3122</t>
  </si>
  <si>
    <t>Заходи державної політики із забезпечення рівних прав та можливостей жінок та чоловіків</t>
  </si>
  <si>
    <t>0213123</t>
  </si>
  <si>
    <t>3123</t>
  </si>
  <si>
    <t>Заходи державної політики з питань сім'ї</t>
  </si>
  <si>
    <t>0213131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</si>
  <si>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</si>
  <si>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</si>
  <si>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</si>
  <si>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</si>
  <si>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</si>
  <si>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0213210</t>
  </si>
  <si>
    <t>3210</t>
  </si>
  <si>
    <t>1050</t>
  </si>
  <si>
    <t>Організація та проведення громадських робіт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</si>
  <si>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</si>
  <si>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</si>
  <si>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</si>
  <si>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</si>
  <si>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</si>
  <si>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>Культура і мистецтво</t>
  </si>
  <si>
    <t>0214082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</si>
  <si>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</si>
  <si>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</si>
  <si>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</si>
  <si>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</si>
  <si>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</si>
  <si>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</si>
  <si>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</si>
  <si>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</si>
  <si>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</si>
  <si>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</si>
  <si>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</si>
  <si>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</si>
  <si>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</si>
  <si>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</si>
  <si>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</si>
  <si>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0216090</t>
  </si>
  <si>
    <t>6090</t>
  </si>
  <si>
    <t>0640</t>
  </si>
  <si>
    <t>Інша діяльність у сфері житлово-комунального господарства</t>
  </si>
  <si>
    <t>7000</t>
  </si>
  <si>
    <t>Економічна діяльність</t>
  </si>
  <si>
    <t>0217310</t>
  </si>
  <si>
    <t>7310</t>
  </si>
  <si>
    <t>0443</t>
  </si>
  <si>
    <t>Будівництво об'єктів житлово-комунального господарства</t>
  </si>
  <si>
    <t>0217520</t>
  </si>
  <si>
    <t>7520</t>
  </si>
  <si>
    <t>0460</t>
  </si>
  <si>
    <t>Реалізація Національної програми інформатизації</t>
  </si>
  <si>
    <t>0800000</t>
  </si>
  <si>
    <t xml:space="preserve">Управління праці та соціального захисту населення виконкому Центрально-Міської районної у місті ради </t>
  </si>
  <si>
    <t>0810000</t>
  </si>
  <si>
    <t>0813011</t>
  </si>
  <si>
    <t>3011</t>
  </si>
  <si>
    <t>1030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</si>
  <si>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</si>
  <si>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</si>
  <si>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</si>
  <si>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</si>
  <si>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</si>
  <si>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</si>
  <si>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</si>
  <si>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</si>
  <si>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</si>
  <si>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</si>
  <si>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</si>
  <si>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0813041</t>
  </si>
  <si>
    <t>3041</t>
  </si>
  <si>
    <t>Надання допомоги у зв’язку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</si>
  <si>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</si>
  <si>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</si>
  <si>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</si>
  <si>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</si>
  <si>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</si>
  <si>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</si>
  <si>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</si>
  <si>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</si>
  <si>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</si>
  <si>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</si>
  <si>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</si>
  <si>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</si>
  <si>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</si>
  <si>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</si>
  <si>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</si>
  <si>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</si>
  <si>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</si>
  <si>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</si>
  <si>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0813049</t>
  </si>
  <si>
    <t>3049</t>
  </si>
  <si>
    <t>Відшкодування послуги з догляду за дитиною до трьох років “муніципальна няня”</t>
  </si>
  <si>
    <t>0813081</t>
  </si>
  <si>
    <t>3081</t>
  </si>
  <si>
    <t>1010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</si>
  <si>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</si>
  <si>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</si>
  <si>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</si>
  <si>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</si>
  <si>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</si>
  <si>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</si>
  <si>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</si>
  <si>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</si>
  <si>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</si>
  <si>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</si>
  <si>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</si>
  <si>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</si>
  <si>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</si>
  <si>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</si>
  <si>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</si>
  <si>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</si>
  <si>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0813087</t>
  </si>
  <si>
    <t>3087</t>
  </si>
  <si>
    <t>Надання допомоги на дітей, які виховуються у багатодітних сім'ях</t>
  </si>
  <si>
    <t>0813104</t>
  </si>
  <si>
    <t>3104</t>
  </si>
  <si>
    <t>1020</t>
  </si>
  <si>
    <t xml:space="preserve">Забезпечення соціальними послугами за місцем проживання  громадян, які  не здатні до самообслуговування у зв’язку з похилим віком, хворобою, інвалідністю 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</si>
  <si>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</si>
  <si>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</si>
  <si>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</si>
  <si>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</si>
  <si>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</si>
  <si>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підтримку малих групових будинків</t>
  </si>
  <si>
    <t>0813242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</si>
  <si>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</si>
  <si>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</si>
  <si>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</si>
  <si>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</si>
  <si>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0817323</t>
  </si>
  <si>
    <t>7323</t>
  </si>
  <si>
    <t>Будівництво установ та закладів соціальної сфери</t>
  </si>
  <si>
    <t>0817520</t>
  </si>
  <si>
    <t>1400000</t>
  </si>
  <si>
    <t xml:space="preserve">Відділ з питань благоустрою та житлової політики виконкому Центрально-Міської районної у місті ради </t>
  </si>
  <si>
    <t>1410000</t>
  </si>
  <si>
    <t>1416030</t>
  </si>
  <si>
    <t>1417310</t>
  </si>
  <si>
    <t>УСЬОГО</t>
  </si>
  <si>
    <t>Додаток 4</t>
  </si>
  <si>
    <t>Міжбюджетні трансферти на 2020 рік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</si>
  <si>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</si>
  <si>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</si>
  <si>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</si>
  <si>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</si>
  <si>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</si>
  <si>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</si>
  <si>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спеціального фонду на:</t>
  </si>
  <si>
    <t>найменування трансферту</t>
  </si>
  <si>
    <t>інші дотації з місцевого бюджету (ККДБ 41040400)</t>
  </si>
  <si>
    <t>0420510000</t>
  </si>
  <si>
    <t>Міський бюджет</t>
  </si>
  <si>
    <t>Додаток 5</t>
  </si>
  <si>
    <t xml:space="preserve">до рішення районної </t>
  </si>
  <si>
    <t>Розподіл витрат районного у місті бюджету на реалізацію місцевих/регіональних програм у 2020 році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</si>
  <si>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</si>
  <si>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місцевиого бюджету</t>
  </si>
  <si>
    <t>Найменування місцевої/регіональної програми</t>
  </si>
  <si>
    <t>Дата і номер документа, яким затверджено місцеву регіональну програму</t>
  </si>
  <si>
    <t>Програма соціального захисту мешканців Центрально-Міського району на 2020-2022 роки</t>
  </si>
  <si>
    <t xml:space="preserve"> рішення районної у місті ради від 06.12.2019 № 371</t>
  </si>
  <si>
    <t>Районна програма захисту прав дітей "Щасливе дитинство - майбутнє суспільства" на 2016-2020 роки</t>
  </si>
  <si>
    <t>рішення районної у місті ради від 23.12.2016 № 118, зі змінами</t>
  </si>
  <si>
    <t>Програма інформатизації виконкому районної у місті ради на 2020-2023 роки</t>
  </si>
  <si>
    <t>рішення районної у місті ради від 24.12.2019 № 382</t>
  </si>
  <si>
    <t>Програма реалізації молодіжної, сімейної та гендерної політики у Центрально-Міському районі на 2016-2020 роки</t>
  </si>
  <si>
    <t>рішення районної у місті ради від 23.12.2016 № 116, зі змінами</t>
  </si>
  <si>
    <r>
      <t>Програма реалізації заходів щодо виготовлення інвентарних справ та здійснення  державної реєстрації права власності на нерухоме майно, яке визнане відумерлою спадщиною на 2020-2022 роки</t>
    </r>
    <r>
      <rPr>
        <sz val="24"/>
        <rFont val="Times New Roman"/>
        <family val="1"/>
      </rPr>
      <t xml:space="preserve"> </t>
    </r>
  </si>
  <si>
    <t>рішення районної у місті ради від 06.12.2019 № 363</t>
  </si>
  <si>
    <t xml:space="preserve">Програма розвитку культури і мистецтва у районі на 2020-2024 роки </t>
  </si>
  <si>
    <t>рішення районної у місті ради від 06.12.2019 № 369</t>
  </si>
  <si>
    <t xml:space="preserve">Програма розвитку фізичної культури і спорту у районі на 2017-2020 роки </t>
  </si>
  <si>
    <t>рішення районної у місті ради від 23.12.2016 № 117, зі змінами</t>
  </si>
  <si>
    <t xml:space="preserve">Програма соціально-економічного розвитку району на 2020-2022 роки </t>
  </si>
  <si>
    <t>рішення районної у місті ради від 06.12.2019 № 362</t>
  </si>
  <si>
    <t xml:space="preserve">Програма реалізації заходів по утриманню об'єктів благоустрою району на 2020-2022 роки </t>
  </si>
  <si>
    <t>рішення районної у місті ради від 06.12.2019 № 366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</si>
  <si>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</si>
  <si>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</si>
  <si>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</si>
  <si>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</si>
  <si>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Додаток 6</t>
  </si>
  <si>
    <t>Розподіл коштів бюджету розвитку на здійснення заходів із будівництва, реконструкції і реставрації, капітального ремонту об'єктів виробничої, комунікаційної та соціальної інфраструктури за об'єктами у 2020 році</t>
  </si>
  <si>
    <t>грн.</t>
  </si>
  <si>
    <t>Код  Типової програмної класифікації видатків та кредитування місцевого  бюджету</t>
  </si>
  <si>
    <t>Код Функціо-нальної класифікації видатків та кредитуван-ня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</si>
  <si>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</si>
  <si>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об'єкта будівництва, капітального ремонту/
вид будівельних робіт, у тому числі проєктні роботи
</t>
  </si>
  <si>
    <t>Загальна тривалість будівництва, капітального ремонту (рік початку і завершення)</t>
  </si>
  <si>
    <t>Загальна вартість будівництва, капітального ремонту,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</si>
  <si>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</si>
  <si>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будівництво, капітальний ремонт об'єкта у бюджетному періоді, гривень</t>
  </si>
  <si>
    <t>Рівень готовності об'єкта на кінець бюджетного періоду, %</t>
  </si>
  <si>
    <t>02</t>
  </si>
  <si>
    <t>Капітальний ремонт фонтану у сквері, який розташований на розі проспекту Поштового та вулиці Свято-Миколаївської  м. Кривий Ріг, Дніпропетровської області</t>
  </si>
  <si>
    <t>2019-2020</t>
  </si>
  <si>
    <t>у т.ч. проєктні роботи</t>
  </si>
  <si>
    <t>08</t>
  </si>
  <si>
    <t>Капітальні видатки</t>
  </si>
  <si>
    <t>0813100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</si>
  <si>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</si>
  <si>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</si>
  <si>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Капітальний ремонт частини будівлі комунальної установи " Територіальний центр соціального обслуговування ( надання соціальних послуг) у Центрально-Міському районі" Криворізької міської ради за адресою: 50004, м. Кривий Ріг, вул. Гданцівська, буд.15к, Дніпропетровської області</t>
  </si>
  <si>
    <t>14</t>
  </si>
  <si>
    <t xml:space="preserve">Відділ з питань благоустрою та житлової політики виконавчого комітету Центрально-Міської районної у місті ради </t>
  </si>
  <si>
    <t xml:space="preserve">Капітальний ремонт пам'ятника Богдану Хмельницькому за адресою: Дніпропетровська область, м. Кривий Ріг, вул.Старовокзальна </t>
  </si>
  <si>
    <t>2020-2021</t>
  </si>
  <si>
    <t>РАЗОМ ВИДАТКІВ БЮДЖЕТУ РОЗВИТКУ</t>
  </si>
  <si>
    <r>
      <t>24.12.2019</t>
    </r>
    <r>
      <rPr>
        <i/>
        <sz val="22"/>
        <rFont val="Times New Roman"/>
        <family val="1"/>
      </rPr>
      <t xml:space="preserve"> № 373</t>
    </r>
  </si>
  <si>
    <t>Ліміти споживання енергоносіїв у фізичних обсягах у розрізі бюджетних</t>
  </si>
  <si>
    <t>установ, які фінансуються за рахунок районного у місті бюджету, на 2020 рік</t>
  </si>
  <si>
    <t>Найменування бюджетної установи</t>
  </si>
  <si>
    <t>Тепло</t>
  </si>
  <si>
    <t>Вода</t>
  </si>
  <si>
    <t>Електро        енергія</t>
  </si>
  <si>
    <t>Природний газ</t>
  </si>
  <si>
    <t>Електро         енергія</t>
  </si>
  <si>
    <t>Електро           енергія</t>
  </si>
  <si>
    <t>Гкал</t>
  </si>
  <si>
    <t>куб. м</t>
  </si>
  <si>
    <t>кВт/год</t>
  </si>
  <si>
    <t>Виконавчий комітет Центрально-Міської районної у місті  ради</t>
  </si>
  <si>
    <t>КУ "Територіальний центр соціального обслуговування (надання соціальних послуг) у  Центрально-Міському районі" Криворізької міської ради</t>
  </si>
  <si>
    <r>
      <t>05.02.2020</t>
    </r>
    <r>
      <rPr>
        <i/>
        <sz val="50"/>
        <rFont val="Times New Roman"/>
        <family val="1"/>
      </rPr>
      <t xml:space="preserve"> № 384</t>
    </r>
  </si>
  <si>
    <r>
      <t>05.02.2020</t>
    </r>
    <r>
      <rPr>
        <i/>
        <sz val="38"/>
        <rFont val="Times New Roman"/>
        <family val="1"/>
      </rPr>
      <t xml:space="preserve"> №</t>
    </r>
    <r>
      <rPr>
        <i/>
        <u val="single"/>
        <sz val="38"/>
        <rFont val="Times New Roman"/>
        <family val="1"/>
      </rPr>
      <t xml:space="preserve"> 384</t>
    </r>
  </si>
  <si>
    <r>
      <t>05.02.2020</t>
    </r>
    <r>
      <rPr>
        <i/>
        <sz val="20"/>
        <rFont val="Times New Roman"/>
        <family val="1"/>
      </rPr>
      <t xml:space="preserve"> № 384</t>
    </r>
  </si>
  <si>
    <r>
      <t>05.02.2020</t>
    </r>
    <r>
      <rPr>
        <i/>
        <sz val="36"/>
        <rFont val="Times New Roman"/>
        <family val="1"/>
      </rPr>
      <t xml:space="preserve"> № 384</t>
    </r>
  </si>
  <si>
    <r>
      <t>05.02.2020</t>
    </r>
    <r>
      <rPr>
        <i/>
        <sz val="23"/>
        <rFont val="Times New Roman"/>
        <family val="1"/>
      </rPr>
      <t xml:space="preserve"> № 384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</si>
</sst>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109">
    <font>
      <sz val="10"/>
      <name val="Arial"/>
      <family val="2"/>
    </font>
    <font>
      <sz val="10"/>
      <name val="Arial Cyr"/>
      <family val="2"/>
    </font>
    <font>
      <sz val="10"/>
      <name val="Bookman Old Style"/>
      <family val="1"/>
    </font>
    <font>
      <i/>
      <sz val="38"/>
      <name val="Times New Roman"/>
      <family val="1"/>
    </font>
    <font>
      <i/>
      <sz val="30"/>
      <name val="Times New Roman"/>
      <family val="1"/>
    </font>
    <font>
      <i/>
      <sz val="10"/>
      <name val="Bookman Old Style"/>
      <family val="1"/>
    </font>
    <font>
      <sz val="12"/>
      <name val="Bookman Old Style"/>
      <family val="1"/>
    </font>
    <font>
      <i/>
      <u val="single"/>
      <sz val="38"/>
      <name val="Times New Roman"/>
      <family val="1"/>
    </font>
    <font>
      <b/>
      <i/>
      <sz val="12"/>
      <name val="Bookman Old Style"/>
      <family val="1"/>
    </font>
    <font>
      <b/>
      <i/>
      <u val="single"/>
      <sz val="30"/>
      <name val="Times New Roman"/>
      <family val="1"/>
    </font>
    <font>
      <b/>
      <i/>
      <sz val="10"/>
      <name val="Bookman Old Style"/>
      <family val="1"/>
    </font>
    <font>
      <b/>
      <i/>
      <sz val="40"/>
      <name val="Times New Roman"/>
      <family val="1"/>
    </font>
    <font>
      <u val="single"/>
      <sz val="24"/>
      <name val="Times New Roman"/>
      <family val="1"/>
    </font>
    <font>
      <sz val="22"/>
      <name val="Times New Roman"/>
      <family val="1"/>
    </font>
    <font>
      <sz val="23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Bookman Old Style"/>
      <family val="1"/>
    </font>
    <font>
      <sz val="30"/>
      <name val="Bookman Old Style"/>
      <family val="1"/>
    </font>
    <font>
      <sz val="15"/>
      <name val="Bookman Old Style"/>
      <family val="1"/>
    </font>
    <font>
      <sz val="22"/>
      <name val="Bookman Old Style"/>
      <family val="1"/>
    </font>
    <font>
      <b/>
      <i/>
      <sz val="40"/>
      <name val="Bookman Old Style"/>
      <family val="1"/>
    </font>
    <font>
      <i/>
      <sz val="20"/>
      <name val="Times New Roman"/>
      <family val="1"/>
    </font>
    <font>
      <i/>
      <sz val="20"/>
      <name val="Bookman Old Style"/>
      <family val="1"/>
    </font>
    <font>
      <sz val="14"/>
      <name val="Bookman Old Style"/>
      <family val="1"/>
    </font>
    <font>
      <sz val="16"/>
      <name val="Bookman Old Style"/>
      <family val="1"/>
    </font>
    <font>
      <i/>
      <u val="single"/>
      <sz val="20"/>
      <name val="Times New Roman"/>
      <family val="1"/>
    </font>
    <font>
      <sz val="14"/>
      <name val="Times New Roman"/>
      <family val="1"/>
    </font>
    <font>
      <b/>
      <i/>
      <sz val="20"/>
      <name val="Times New Roman"/>
      <family val="1"/>
    </font>
    <font>
      <u val="single"/>
      <sz val="16"/>
      <name val="Times New Roman"/>
      <family val="1"/>
    </font>
    <font>
      <b/>
      <i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Bookman Old Style"/>
      <family val="1"/>
    </font>
    <font>
      <i/>
      <sz val="50"/>
      <name val="Times New Roman"/>
      <family val="1"/>
    </font>
    <font>
      <i/>
      <u val="single"/>
      <sz val="50"/>
      <name val="Times New Roman"/>
      <family val="1"/>
    </font>
    <font>
      <b/>
      <i/>
      <u val="single"/>
      <sz val="50"/>
      <name val="Times New Roman"/>
      <family val="1"/>
    </font>
    <font>
      <b/>
      <i/>
      <sz val="50"/>
      <name val="Times New Roman"/>
      <family val="1"/>
    </font>
    <font>
      <b/>
      <sz val="14"/>
      <name val="Bookman Old Style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4"/>
      <color indexed="8"/>
      <name val="Times New Roman"/>
      <family val="1"/>
    </font>
    <font>
      <sz val="15"/>
      <name val="Times New Roman"/>
      <family val="1"/>
    </font>
    <font>
      <sz val="13"/>
      <name val="Bookman Old Style"/>
      <family val="1"/>
    </font>
    <font>
      <sz val="10"/>
      <name val="Times New Roman"/>
      <family val="1"/>
    </font>
    <font>
      <i/>
      <sz val="25"/>
      <name val="Times New Roman"/>
      <family val="1"/>
    </font>
    <font>
      <i/>
      <sz val="36"/>
      <name val="Times New Roman"/>
      <family val="1"/>
    </font>
    <font>
      <b/>
      <sz val="8"/>
      <color indexed="8"/>
      <name val="Times New Roman"/>
      <family val="1"/>
    </font>
    <font>
      <sz val="36"/>
      <name val="Times New Roman"/>
      <family val="1"/>
    </font>
    <font>
      <i/>
      <u val="single"/>
      <sz val="25"/>
      <name val="Times New Roman"/>
      <family val="1"/>
    </font>
    <font>
      <i/>
      <u val="single"/>
      <sz val="36"/>
      <name val="Times New Roman"/>
      <family val="1"/>
    </font>
    <font>
      <b/>
      <i/>
      <sz val="30"/>
      <name val="Times New Roman"/>
      <family val="1"/>
    </font>
    <font>
      <sz val="16"/>
      <name val="Times New Roman"/>
      <family val="1"/>
    </font>
    <font>
      <sz val="17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sz val="30"/>
      <name val="Times New Roman"/>
      <family val="1"/>
    </font>
    <font>
      <b/>
      <sz val="10"/>
      <name val="Times New Roman"/>
      <family val="1"/>
    </font>
    <font>
      <i/>
      <sz val="23"/>
      <name val="Times New Roman"/>
      <family val="1"/>
    </font>
    <font>
      <i/>
      <u val="single"/>
      <sz val="23"/>
      <name val="Times New Roman"/>
      <family val="1"/>
    </font>
    <font>
      <u val="single"/>
      <sz val="19"/>
      <name val="Times New Roman"/>
      <family val="1"/>
    </font>
    <font>
      <b/>
      <i/>
      <sz val="31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b/>
      <sz val="15"/>
      <name val="Times New Roman"/>
      <family val="1"/>
    </font>
    <font>
      <i/>
      <sz val="22"/>
      <name val="Times New Roman"/>
      <family val="1"/>
    </font>
    <font>
      <i/>
      <sz val="10"/>
      <name val="Times New Roman"/>
      <family val="1"/>
    </font>
    <font>
      <i/>
      <u val="single"/>
      <sz val="22"/>
      <name val="Times New Roman"/>
      <family val="1"/>
    </font>
    <font>
      <b/>
      <i/>
      <sz val="22"/>
      <name val="Times New Roman"/>
      <family val="1"/>
    </font>
    <font>
      <u val="single"/>
      <sz val="22"/>
      <name val="Times New Roman"/>
      <family val="1"/>
    </font>
    <font>
      <b/>
      <sz val="13"/>
      <name val="Times New Roman"/>
      <family val="1"/>
    </font>
    <font>
      <sz val="19"/>
      <name val="Times New Roman"/>
      <family val="1"/>
    </font>
    <font>
      <b/>
      <sz val="1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1" applyNumberFormat="0" applyAlignment="0" applyProtection="0"/>
    <xf numFmtId="0" fontId="95" fillId="27" borderId="2" applyNumberFormat="0" applyAlignment="0" applyProtection="0"/>
    <xf numFmtId="0" fontId="9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28" borderId="7" applyNumberFormat="0" applyAlignment="0" applyProtection="0"/>
    <xf numFmtId="0" fontId="102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30" borderId="0" applyNumberFormat="0" applyBorder="0" applyAlignment="0" applyProtection="0"/>
    <xf numFmtId="0" fontId="10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08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54" applyFont="1">
      <alignment/>
      <protection/>
    </xf>
    <xf numFmtId="0" fontId="3" fillId="0" borderId="0" xfId="56" applyFont="1" applyAlignment="1">
      <alignment horizontal="left"/>
      <protection/>
    </xf>
    <xf numFmtId="0" fontId="4" fillId="0" borderId="0" xfId="54" applyFont="1" applyAlignment="1">
      <alignment horizontal="left"/>
      <protection/>
    </xf>
    <xf numFmtId="0" fontId="5" fillId="0" borderId="0" xfId="54" applyFont="1">
      <alignment/>
      <protection/>
    </xf>
    <xf numFmtId="0" fontId="6" fillId="0" borderId="0" xfId="54" applyFont="1" applyAlignment="1">
      <alignment horizontal="left" indent="15"/>
      <protection/>
    </xf>
    <xf numFmtId="0" fontId="6" fillId="0" borderId="0" xfId="54" applyFont="1">
      <alignment/>
      <protection/>
    </xf>
    <xf numFmtId="0" fontId="8" fillId="0" borderId="0" xfId="54" applyFont="1">
      <alignment/>
      <protection/>
    </xf>
    <xf numFmtId="0" fontId="9" fillId="0" borderId="0" xfId="54" applyFont="1" applyAlignment="1">
      <alignment horizontal="left"/>
      <protection/>
    </xf>
    <xf numFmtId="0" fontId="10" fillId="0" borderId="0" xfId="54" applyFont="1">
      <alignment/>
      <protection/>
    </xf>
    <xf numFmtId="0" fontId="11" fillId="0" borderId="0" xfId="54" applyFont="1" applyBorder="1" applyAlignment="1">
      <alignment horizontal="center"/>
      <protection/>
    </xf>
    <xf numFmtId="49" fontId="12" fillId="0" borderId="0" xfId="54" applyNumberFormat="1" applyFont="1" applyBorder="1" applyAlignment="1">
      <alignment horizontal="center"/>
      <protection/>
    </xf>
    <xf numFmtId="0" fontId="13" fillId="0" borderId="0" xfId="54" applyFont="1" applyAlignment="1">
      <alignment horizontal="center" vertical="top"/>
      <protection/>
    </xf>
    <xf numFmtId="0" fontId="14" fillId="0" borderId="0" xfId="54" applyFont="1" applyAlignment="1">
      <alignment horizontal="right"/>
      <protection/>
    </xf>
    <xf numFmtId="0" fontId="15" fillId="0" borderId="10" xfId="54" applyFont="1" applyBorder="1" applyAlignment="1">
      <alignment horizontal="center" vertical="center"/>
      <protection/>
    </xf>
    <xf numFmtId="0" fontId="15" fillId="0" borderId="10" xfId="54" applyFont="1" applyBorder="1" applyAlignment="1">
      <alignment horizontal="center" vertical="center" wrapText="1"/>
      <protection/>
    </xf>
    <xf numFmtId="0" fontId="6" fillId="0" borderId="0" xfId="54" applyFont="1" applyAlignment="1">
      <alignment wrapText="1"/>
      <protection/>
    </xf>
    <xf numFmtId="0" fontId="16" fillId="0" borderId="11" xfId="54" applyFont="1" applyBorder="1" applyAlignment="1">
      <alignment horizontal="center" vertical="center"/>
      <protection/>
    </xf>
    <xf numFmtId="0" fontId="16" fillId="0" borderId="11" xfId="54" applyFont="1" applyBorder="1" applyAlignment="1">
      <alignment horizontal="center" vertical="center" wrapText="1"/>
      <protection/>
    </xf>
    <xf numFmtId="0" fontId="17" fillId="0" borderId="0" xfId="54" applyFont="1">
      <alignment/>
      <protection/>
    </xf>
    <xf numFmtId="0" fontId="15" fillId="0" borderId="10" xfId="54" applyFont="1" applyBorder="1" applyAlignment="1">
      <alignment horizontal="left" vertical="center" wrapText="1"/>
      <protection/>
    </xf>
    <xf numFmtId="3" fontId="15" fillId="0" borderId="10" xfId="54" applyNumberFormat="1" applyFont="1" applyBorder="1" applyAlignment="1">
      <alignment horizontal="right" vertical="center" wrapText="1"/>
      <protection/>
    </xf>
    <xf numFmtId="0" fontId="15" fillId="0" borderId="10" xfId="54" applyFont="1" applyBorder="1" applyAlignment="1">
      <alignment horizontal="left" vertical="center"/>
      <protection/>
    </xf>
    <xf numFmtId="0" fontId="16" fillId="0" borderId="10" xfId="54" applyFont="1" applyBorder="1" applyAlignment="1">
      <alignment horizontal="center" vertical="center"/>
      <protection/>
    </xf>
    <xf numFmtId="0" fontId="16" fillId="0" borderId="10" xfId="54" applyFont="1" applyBorder="1" applyAlignment="1">
      <alignment horizontal="left" vertical="center" wrapText="1"/>
      <protection/>
    </xf>
    <xf numFmtId="3" fontId="16" fillId="0" borderId="10" xfId="54" applyNumberFormat="1" applyFont="1" applyBorder="1" applyAlignment="1">
      <alignment horizontal="right" vertical="center" wrapText="1"/>
      <protection/>
    </xf>
    <xf numFmtId="0" fontId="16" fillId="0" borderId="10" xfId="54" applyFont="1" applyBorder="1" applyAlignment="1">
      <alignment horizontal="left" vertical="center" wrapText="1"/>
      <protection/>
    </xf>
    <xf numFmtId="3" fontId="16" fillId="33" borderId="10" xfId="54" applyNumberFormat="1" applyFont="1" applyFill="1" applyBorder="1" applyAlignment="1">
      <alignment horizontal="right" vertical="center" wrapText="1"/>
      <protection/>
    </xf>
    <xf numFmtId="4" fontId="15" fillId="0" borderId="10" xfId="54" applyNumberFormat="1" applyFont="1" applyBorder="1" applyAlignment="1">
      <alignment horizontal="left" vertical="center" wrapText="1"/>
      <protection/>
    </xf>
    <xf numFmtId="4" fontId="16" fillId="0" borderId="10" xfId="54" applyNumberFormat="1" applyFont="1" applyBorder="1" applyAlignment="1">
      <alignment horizontal="left" vertical="center" wrapText="1"/>
      <protection/>
    </xf>
    <xf numFmtId="4" fontId="18" fillId="0" borderId="0" xfId="54" applyNumberFormat="1" applyFont="1">
      <alignment/>
      <protection/>
    </xf>
    <xf numFmtId="0" fontId="16" fillId="0" borderId="10" xfId="0" applyFont="1" applyBorder="1" applyAlignment="1">
      <alignment horizontal="left" vertical="center" wrapText="1"/>
    </xf>
    <xf numFmtId="0" fontId="16" fillId="33" borderId="10" xfId="54" applyFont="1" applyFill="1" applyBorder="1" applyAlignment="1">
      <alignment horizontal="center" vertical="center"/>
      <protection/>
    </xf>
    <xf numFmtId="0" fontId="16" fillId="33" borderId="10" xfId="0" applyFont="1" applyFill="1" applyBorder="1" applyAlignment="1">
      <alignment horizontal="left" vertical="center" wrapText="1"/>
    </xf>
    <xf numFmtId="0" fontId="16" fillId="0" borderId="10" xfId="55" applyFont="1" applyBorder="1" applyAlignment="1">
      <alignment horizontal="left" vertical="center" wrapText="1"/>
      <protection/>
    </xf>
    <xf numFmtId="0" fontId="16" fillId="0" borderId="10" xfId="0" applyFont="1" applyBorder="1" applyAlignment="1">
      <alignment horizontal="left" vertical="top" wrapText="1"/>
    </xf>
    <xf numFmtId="0" fontId="19" fillId="0" borderId="0" xfId="54" applyFont="1">
      <alignment/>
      <protection/>
    </xf>
    <xf numFmtId="0" fontId="20" fillId="0" borderId="0" xfId="54" applyFont="1">
      <alignment/>
      <protection/>
    </xf>
    <xf numFmtId="4" fontId="20" fillId="0" borderId="0" xfId="54" applyNumberFormat="1" applyFont="1">
      <alignment/>
      <protection/>
    </xf>
    <xf numFmtId="0" fontId="11" fillId="0" borderId="0" xfId="54" applyFont="1">
      <alignment/>
      <protection/>
    </xf>
    <xf numFmtId="0" fontId="21" fillId="0" borderId="0" xfId="54" applyFont="1">
      <alignment/>
      <protection/>
    </xf>
    <xf numFmtId="4" fontId="21" fillId="0" borderId="0" xfId="54" applyNumberFormat="1" applyFont="1">
      <alignment/>
      <protection/>
    </xf>
    <xf numFmtId="4" fontId="11" fillId="0" borderId="0" xfId="54" applyNumberFormat="1" applyFont="1">
      <alignment/>
      <protection/>
    </xf>
    <xf numFmtId="0" fontId="2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17" fillId="0" borderId="0" xfId="0" applyFont="1" applyAlignment="1">
      <alignment/>
    </xf>
    <xf numFmtId="49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top"/>
    </xf>
    <xf numFmtId="0" fontId="27" fillId="0" borderId="0" xfId="0" applyFont="1" applyAlignment="1">
      <alignment horizontal="right"/>
    </xf>
    <xf numFmtId="0" fontId="31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1" fillId="0" borderId="10" xfId="0" applyFont="1" applyBorder="1" applyAlignment="1">
      <alignment horizontal="left" vertical="center" wrapText="1"/>
    </xf>
    <xf numFmtId="3" fontId="31" fillId="0" borderId="10" xfId="0" applyNumberFormat="1" applyFont="1" applyBorder="1" applyAlignment="1">
      <alignment horizontal="righ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3" fontId="27" fillId="0" borderId="10" xfId="0" applyNumberFormat="1" applyFont="1" applyBorder="1" applyAlignment="1">
      <alignment horizontal="right" vertical="center" wrapText="1"/>
    </xf>
    <xf numFmtId="4" fontId="27" fillId="0" borderId="10" xfId="0" applyNumberFormat="1" applyFont="1" applyBorder="1" applyAlignment="1">
      <alignment horizontal="right" vertical="center" wrapText="1"/>
    </xf>
    <xf numFmtId="4" fontId="27" fillId="0" borderId="10" xfId="0" applyNumberFormat="1" applyFont="1" applyFill="1" applyBorder="1" applyAlignment="1">
      <alignment horizontal="right" vertical="center" wrapText="1"/>
    </xf>
    <xf numFmtId="3" fontId="27" fillId="0" borderId="10" xfId="0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4" fontId="27" fillId="0" borderId="11" xfId="0" applyNumberFormat="1" applyFont="1" applyBorder="1" applyAlignment="1">
      <alignment horizontal="right" vertical="center" wrapText="1"/>
    </xf>
    <xf numFmtId="3" fontId="27" fillId="0" borderId="11" xfId="0" applyNumberFormat="1" applyFont="1" applyBorder="1" applyAlignment="1">
      <alignment horizontal="right" vertical="center" wrapText="1"/>
    </xf>
    <xf numFmtId="0" fontId="27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3" fontId="31" fillId="0" borderId="10" xfId="0" applyNumberFormat="1" applyFont="1" applyBorder="1" applyAlignment="1">
      <alignment/>
    </xf>
    <xf numFmtId="0" fontId="2" fillId="0" borderId="0" xfId="56" applyFont="1">
      <alignment/>
      <protection/>
    </xf>
    <xf numFmtId="0" fontId="34" fillId="0" borderId="0" xfId="56" applyFont="1" applyAlignment="1">
      <alignment horizontal="left"/>
      <protection/>
    </xf>
    <xf numFmtId="0" fontId="24" fillId="0" borderId="0" xfId="56" applyFont="1" applyAlignment="1">
      <alignment horizontal="left"/>
      <protection/>
    </xf>
    <xf numFmtId="0" fontId="35" fillId="0" borderId="0" xfId="56" applyFont="1" applyAlignment="1">
      <alignment horizontal="left"/>
      <protection/>
    </xf>
    <xf numFmtId="0" fontId="36" fillId="0" borderId="0" xfId="56" applyFont="1" applyAlignment="1">
      <alignment horizontal="left"/>
      <protection/>
    </xf>
    <xf numFmtId="0" fontId="2" fillId="0" borderId="0" xfId="56" applyFont="1" applyAlignment="1">
      <alignment horizontal="left"/>
      <protection/>
    </xf>
    <xf numFmtId="0" fontId="37" fillId="0" borderId="0" xfId="56" applyFont="1" applyBorder="1" applyAlignment="1">
      <alignment horizontal="center"/>
      <protection/>
    </xf>
    <xf numFmtId="49" fontId="12" fillId="0" borderId="0" xfId="56" applyNumberFormat="1" applyFont="1">
      <alignment/>
      <protection/>
    </xf>
    <xf numFmtId="0" fontId="13" fillId="0" borderId="0" xfId="56" applyFont="1" applyAlignment="1">
      <alignment vertical="top"/>
      <protection/>
    </xf>
    <xf numFmtId="0" fontId="38" fillId="0" borderId="0" xfId="56" applyFont="1" applyBorder="1" applyAlignment="1">
      <alignment horizontal="center"/>
      <protection/>
    </xf>
    <xf numFmtId="0" fontId="18" fillId="0" borderId="0" xfId="56" applyFont="1" applyBorder="1" applyAlignment="1">
      <alignment horizontal="center" vertical="center"/>
      <protection/>
    </xf>
    <xf numFmtId="0" fontId="13" fillId="0" borderId="10" xfId="56" applyFont="1" applyBorder="1" applyAlignment="1">
      <alignment horizontal="center" vertical="center" wrapText="1"/>
      <protection/>
    </xf>
    <xf numFmtId="0" fontId="39" fillId="0" borderId="0" xfId="56" applyFont="1">
      <alignment/>
      <protection/>
    </xf>
    <xf numFmtId="0" fontId="13" fillId="0" borderId="10" xfId="56" applyFont="1" applyBorder="1" applyAlignment="1">
      <alignment horizontal="center" vertical="center"/>
      <protection/>
    </xf>
    <xf numFmtId="49" fontId="15" fillId="0" borderId="10" xfId="56" applyNumberFormat="1" applyFont="1" applyBorder="1" applyAlignment="1">
      <alignment horizontal="center" vertical="center"/>
      <protection/>
    </xf>
    <xf numFmtId="49" fontId="16" fillId="0" borderId="10" xfId="56" applyNumberFormat="1" applyFont="1" applyBorder="1" applyAlignment="1">
      <alignment horizontal="center" vertical="center"/>
      <protection/>
    </xf>
    <xf numFmtId="0" fontId="15" fillId="0" borderId="10" xfId="56" applyFont="1" applyBorder="1" applyAlignment="1">
      <alignment horizontal="left" vertical="center" wrapText="1"/>
      <protection/>
    </xf>
    <xf numFmtId="3" fontId="15" fillId="0" borderId="10" xfId="56" applyNumberFormat="1" applyFont="1" applyBorder="1" applyAlignment="1">
      <alignment horizontal="right" vertical="center"/>
      <protection/>
    </xf>
    <xf numFmtId="0" fontId="16" fillId="0" borderId="10" xfId="56" applyFont="1" applyBorder="1" applyAlignment="1">
      <alignment horizontal="left" vertical="center" wrapText="1"/>
      <protection/>
    </xf>
    <xf numFmtId="3" fontId="16" fillId="0" borderId="10" xfId="56" applyNumberFormat="1" applyFont="1" applyBorder="1" applyAlignment="1">
      <alignment horizontal="right" vertical="center"/>
      <protection/>
    </xf>
    <xf numFmtId="0" fontId="40" fillId="0" borderId="0" xfId="56" applyFont="1">
      <alignment/>
      <protection/>
    </xf>
    <xf numFmtId="49" fontId="16" fillId="33" borderId="10" xfId="56" applyNumberFormat="1" applyFont="1" applyFill="1" applyBorder="1" applyAlignment="1">
      <alignment horizontal="center" vertical="center"/>
      <protection/>
    </xf>
    <xf numFmtId="0" fontId="16" fillId="33" borderId="10" xfId="56" applyFont="1" applyFill="1" applyBorder="1" applyAlignment="1">
      <alignment horizontal="left" vertical="center" wrapText="1"/>
      <protection/>
    </xf>
    <xf numFmtId="3" fontId="16" fillId="33" borderId="10" xfId="56" applyNumberFormat="1" applyFont="1" applyFill="1" applyBorder="1" applyAlignment="1">
      <alignment horizontal="right" vertical="center"/>
      <protection/>
    </xf>
    <xf numFmtId="0" fontId="39" fillId="33" borderId="0" xfId="56" applyFont="1" applyFill="1">
      <alignment/>
      <protection/>
    </xf>
    <xf numFmtId="49" fontId="15" fillId="0" borderId="10" xfId="56" applyNumberFormat="1" applyFont="1" applyFill="1" applyBorder="1" applyAlignment="1">
      <alignment horizontal="center" vertical="center"/>
      <protection/>
    </xf>
    <xf numFmtId="0" fontId="15" fillId="33" borderId="10" xfId="56" applyFont="1" applyFill="1" applyBorder="1" applyAlignment="1">
      <alignment horizontal="left" vertical="center" wrapText="1"/>
      <protection/>
    </xf>
    <xf numFmtId="49" fontId="16" fillId="0" borderId="10" xfId="56" applyNumberFormat="1" applyFont="1" applyFill="1" applyBorder="1" applyAlignment="1">
      <alignment horizontal="center" vertical="center"/>
      <protection/>
    </xf>
    <xf numFmtId="0" fontId="16" fillId="0" borderId="10" xfId="56" applyFont="1" applyFill="1" applyBorder="1" applyAlignment="1">
      <alignment horizontal="left" vertical="center" wrapText="1"/>
      <protection/>
    </xf>
    <xf numFmtId="3" fontId="16" fillId="0" borderId="10" xfId="56" applyNumberFormat="1" applyFont="1" applyFill="1" applyBorder="1" applyAlignment="1">
      <alignment horizontal="right" vertical="center"/>
      <protection/>
    </xf>
    <xf numFmtId="3" fontId="15" fillId="33" borderId="10" xfId="56" applyNumberFormat="1" applyFont="1" applyFill="1" applyBorder="1" applyAlignment="1">
      <alignment horizontal="right" vertical="center"/>
      <protection/>
    </xf>
    <xf numFmtId="0" fontId="39" fillId="34" borderId="0" xfId="56" applyFont="1" applyFill="1">
      <alignment/>
      <protection/>
    </xf>
    <xf numFmtId="0" fontId="16" fillId="33" borderId="0" xfId="56" applyFont="1" applyFill="1" applyBorder="1" applyAlignment="1">
      <alignment horizontal="left" vertical="center" wrapText="1"/>
      <protection/>
    </xf>
    <xf numFmtId="0" fontId="16" fillId="33" borderId="0" xfId="56" applyFont="1" applyFill="1" applyAlignment="1">
      <alignment vertical="center" wrapText="1"/>
      <protection/>
    </xf>
    <xf numFmtId="49" fontId="16" fillId="0" borderId="10" xfId="56" applyNumberFormat="1" applyFont="1" applyBorder="1" applyAlignment="1">
      <alignment horizontal="center" vertical="center" wrapText="1"/>
      <protection/>
    </xf>
    <xf numFmtId="0" fontId="41" fillId="0" borderId="10" xfId="56" applyFont="1" applyBorder="1" applyAlignment="1">
      <alignment horizontal="left" vertical="center"/>
      <protection/>
    </xf>
    <xf numFmtId="0" fontId="41" fillId="0" borderId="10" xfId="56" applyFont="1" applyBorder="1" applyAlignment="1">
      <alignment horizontal="left" vertical="center" wrapText="1"/>
      <protection/>
    </xf>
    <xf numFmtId="3" fontId="42" fillId="0" borderId="10" xfId="56" applyNumberFormat="1" applyFont="1" applyBorder="1" applyAlignment="1">
      <alignment horizontal="right" vertical="center"/>
      <protection/>
    </xf>
    <xf numFmtId="49" fontId="16" fillId="33" borderId="10" xfId="56" applyNumberFormat="1" applyFont="1" applyFill="1" applyBorder="1" applyAlignment="1">
      <alignment horizontal="center" vertical="center" wrapText="1"/>
      <protection/>
    </xf>
    <xf numFmtId="0" fontId="40" fillId="33" borderId="0" xfId="56" applyFont="1" applyFill="1">
      <alignment/>
      <protection/>
    </xf>
    <xf numFmtId="0" fontId="41" fillId="33" borderId="10" xfId="56" applyFont="1" applyFill="1" applyBorder="1" applyAlignment="1">
      <alignment horizontal="left" vertical="center" wrapText="1"/>
      <protection/>
    </xf>
    <xf numFmtId="49" fontId="15" fillId="0" borderId="11" xfId="56" applyNumberFormat="1" applyFont="1" applyBorder="1" applyAlignment="1">
      <alignment horizontal="center" vertical="center" wrapText="1"/>
      <protection/>
    </xf>
    <xf numFmtId="0" fontId="15" fillId="33" borderId="11" xfId="56" applyFont="1" applyFill="1" applyBorder="1" applyAlignment="1">
      <alignment horizontal="left" vertical="center" wrapText="1"/>
      <protection/>
    </xf>
    <xf numFmtId="3" fontId="15" fillId="33" borderId="11" xfId="56" applyNumberFormat="1" applyFont="1" applyFill="1" applyBorder="1" applyAlignment="1">
      <alignment horizontal="right" vertical="center"/>
      <protection/>
    </xf>
    <xf numFmtId="49" fontId="16" fillId="33" borderId="13" xfId="56" applyNumberFormat="1" applyFont="1" applyFill="1" applyBorder="1" applyAlignment="1">
      <alignment horizontal="center" vertical="center" wrapText="1"/>
      <protection/>
    </xf>
    <xf numFmtId="3" fontId="16" fillId="33" borderId="13" xfId="56" applyNumberFormat="1" applyFont="1" applyFill="1" applyBorder="1" applyAlignment="1">
      <alignment horizontal="right" vertical="center"/>
      <protection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center"/>
    </xf>
    <xf numFmtId="49" fontId="15" fillId="0" borderId="10" xfId="56" applyNumberFormat="1" applyFont="1" applyBorder="1" applyAlignment="1">
      <alignment horizontal="center" vertical="center" wrapText="1"/>
      <protection/>
    </xf>
    <xf numFmtId="49" fontId="16" fillId="0" borderId="14" xfId="56" applyNumberFormat="1" applyFont="1" applyBorder="1" applyAlignment="1">
      <alignment horizontal="center" vertical="center"/>
      <protection/>
    </xf>
    <xf numFmtId="0" fontId="15" fillId="33" borderId="10" xfId="0" applyFont="1" applyFill="1" applyBorder="1" applyAlignment="1">
      <alignment horizontal="center" vertical="center" wrapText="1"/>
    </xf>
    <xf numFmtId="0" fontId="16" fillId="0" borderId="0" xfId="56" applyFont="1" applyBorder="1" applyAlignment="1">
      <alignment horizontal="center" vertical="center"/>
      <protection/>
    </xf>
    <xf numFmtId="0" fontId="43" fillId="0" borderId="0" xfId="56" applyFont="1">
      <alignment/>
      <protection/>
    </xf>
    <xf numFmtId="0" fontId="43" fillId="0" borderId="0" xfId="56" applyFont="1" applyAlignment="1">
      <alignment horizontal="center" vertical="center"/>
      <protection/>
    </xf>
    <xf numFmtId="0" fontId="17" fillId="0" borderId="0" xfId="56" applyFont="1">
      <alignment/>
      <protection/>
    </xf>
    <xf numFmtId="0" fontId="17" fillId="0" borderId="0" xfId="56" applyFont="1" applyAlignment="1">
      <alignment horizontal="center" vertical="center"/>
      <protection/>
    </xf>
    <xf numFmtId="0" fontId="2" fillId="0" borderId="0" xfId="56" applyFont="1" applyAlignment="1">
      <alignment horizontal="center" vertical="center"/>
      <protection/>
    </xf>
    <xf numFmtId="0" fontId="44" fillId="0" borderId="0" xfId="0" applyFont="1" applyAlignment="1">
      <alignment/>
    </xf>
    <xf numFmtId="0" fontId="45" fillId="0" borderId="0" xfId="56" applyFont="1" applyAlignment="1">
      <alignment horizontal="left"/>
      <protection/>
    </xf>
    <xf numFmtId="0" fontId="47" fillId="0" borderId="0" xfId="0" applyFont="1" applyAlignment="1">
      <alignment horizontal="right"/>
    </xf>
    <xf numFmtId="0" fontId="46" fillId="0" borderId="0" xfId="56" applyFont="1" applyAlignment="1">
      <alignment horizontal="left"/>
      <protection/>
    </xf>
    <xf numFmtId="0" fontId="48" fillId="0" borderId="0" xfId="0" applyFont="1" applyAlignment="1">
      <alignment/>
    </xf>
    <xf numFmtId="0" fontId="49" fillId="0" borderId="0" xfId="56" applyFont="1" applyAlignment="1">
      <alignment horizontal="left"/>
      <protection/>
    </xf>
    <xf numFmtId="0" fontId="50" fillId="0" borderId="0" xfId="56" applyFont="1" applyAlignment="1">
      <alignment horizontal="left"/>
      <protection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51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32" fillId="33" borderId="0" xfId="0" applyFont="1" applyFill="1" applyAlignment="1">
      <alignment/>
    </xf>
    <xf numFmtId="49" fontId="16" fillId="33" borderId="11" xfId="0" applyNumberFormat="1" applyFont="1" applyFill="1" applyBorder="1" applyAlignment="1">
      <alignment horizontal="center" vertical="center"/>
    </xf>
    <xf numFmtId="49" fontId="16" fillId="0" borderId="17" xfId="0" applyNumberFormat="1" applyFont="1" applyBorder="1" applyAlignment="1">
      <alignment horizontal="left" vertical="center" wrapText="1"/>
    </xf>
    <xf numFmtId="3" fontId="16" fillId="0" borderId="11" xfId="0" applyNumberFormat="1" applyFont="1" applyBorder="1" applyAlignment="1">
      <alignment horizontal="right" vertical="center"/>
    </xf>
    <xf numFmtId="3" fontId="16" fillId="0" borderId="17" xfId="0" applyNumberFormat="1" applyFont="1" applyBorder="1" applyAlignment="1">
      <alignment horizontal="right" vertical="center"/>
    </xf>
    <xf numFmtId="3" fontId="16" fillId="0" borderId="11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/>
    </xf>
    <xf numFmtId="3" fontId="15" fillId="0" borderId="10" xfId="0" applyNumberFormat="1" applyFont="1" applyBorder="1" applyAlignment="1">
      <alignment horizontal="right" vertical="center"/>
    </xf>
    <xf numFmtId="0" fontId="54" fillId="0" borderId="0" xfId="0" applyFont="1" applyAlignment="1">
      <alignment/>
    </xf>
    <xf numFmtId="0" fontId="42" fillId="0" borderId="0" xfId="0" applyFont="1" applyAlignment="1">
      <alignment/>
    </xf>
    <xf numFmtId="0" fontId="55" fillId="0" borderId="0" xfId="0" applyFont="1" applyAlignment="1">
      <alignment/>
    </xf>
    <xf numFmtId="0" fontId="3" fillId="0" borderId="0" xfId="0" applyFont="1" applyAlignment="1">
      <alignment horizontal="left"/>
    </xf>
    <xf numFmtId="0" fontId="44" fillId="0" borderId="0" xfId="0" applyFont="1" applyAlignment="1">
      <alignment/>
    </xf>
    <xf numFmtId="0" fontId="7" fillId="0" borderId="0" xfId="0" applyFont="1" applyAlignment="1">
      <alignment horizontal="left"/>
    </xf>
    <xf numFmtId="0" fontId="31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0" fontId="16" fillId="0" borderId="0" xfId="0" applyFont="1" applyAlignment="1">
      <alignment horizontal="center" vertical="top"/>
    </xf>
    <xf numFmtId="0" fontId="56" fillId="0" borderId="0" xfId="0" applyFont="1" applyAlignment="1">
      <alignment horizontal="right"/>
    </xf>
    <xf numFmtId="0" fontId="57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top" wrapText="1"/>
    </xf>
    <xf numFmtId="3" fontId="15" fillId="0" borderId="10" xfId="0" applyNumberFormat="1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Fill="1" applyBorder="1" applyAlignment="1">
      <alignment horizontal="right" vertical="center" wrapText="1"/>
    </xf>
    <xf numFmtId="49" fontId="16" fillId="33" borderId="10" xfId="0" applyNumberFormat="1" applyFont="1" applyFill="1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right" vertical="center" wrapText="1"/>
    </xf>
    <xf numFmtId="0" fontId="44" fillId="34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44" fillId="35" borderId="0" xfId="0" applyFont="1" applyFill="1" applyAlignment="1">
      <alignment/>
    </xf>
    <xf numFmtId="0" fontId="16" fillId="33" borderId="10" xfId="0" applyFont="1" applyFill="1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6" fillId="0" borderId="12" xfId="0" applyFont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49" fontId="16" fillId="33" borderId="11" xfId="56" applyNumberFormat="1" applyFont="1" applyFill="1" applyBorder="1" applyAlignment="1">
      <alignment horizontal="center" vertical="center" wrapText="1"/>
      <protection/>
    </xf>
    <xf numFmtId="0" fontId="41" fillId="33" borderId="18" xfId="56" applyFont="1" applyFill="1" applyBorder="1" applyAlignment="1">
      <alignment horizontal="left" vertical="center" wrapText="1"/>
      <protection/>
    </xf>
    <xf numFmtId="0" fontId="16" fillId="33" borderId="10" xfId="0" applyFont="1" applyFill="1" applyBorder="1" applyAlignment="1">
      <alignment/>
    </xf>
    <xf numFmtId="3" fontId="16" fillId="33" borderId="11" xfId="0" applyNumberFormat="1" applyFont="1" applyFill="1" applyBorder="1" applyAlignment="1">
      <alignment horizontal="right" vertical="center" wrapText="1"/>
    </xf>
    <xf numFmtId="3" fontId="16" fillId="33" borderId="11" xfId="0" applyNumberFormat="1" applyFont="1" applyFill="1" applyBorder="1" applyAlignment="1">
      <alignment horizontal="right" vertical="center"/>
    </xf>
    <xf numFmtId="2" fontId="15" fillId="33" borderId="19" xfId="0" applyNumberFormat="1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right" vertical="center" wrapText="1"/>
    </xf>
    <xf numFmtId="3" fontId="15" fillId="0" borderId="13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16" fillId="33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/>
    </xf>
    <xf numFmtId="0" fontId="16" fillId="33" borderId="12" xfId="56" applyFont="1" applyFill="1" applyBorder="1" applyAlignment="1">
      <alignment horizontal="left" vertical="center" wrapText="1"/>
      <protection/>
    </xf>
    <xf numFmtId="0" fontId="15" fillId="0" borderId="12" xfId="0" applyFont="1" applyFill="1" applyBorder="1" applyAlignment="1">
      <alignment horizontal="center" vertical="center"/>
    </xf>
    <xf numFmtId="0" fontId="58" fillId="0" borderId="10" xfId="0" applyFont="1" applyBorder="1" applyAlignment="1">
      <alignment/>
    </xf>
    <xf numFmtId="3" fontId="15" fillId="0" borderId="14" xfId="0" applyNumberFormat="1" applyFont="1" applyBorder="1" applyAlignment="1">
      <alignment horizontal="right" vertical="center" wrapText="1"/>
    </xf>
    <xf numFmtId="0" fontId="16" fillId="0" borderId="18" xfId="0" applyFont="1" applyFill="1" applyBorder="1" applyAlignment="1">
      <alignment horizontal="center" vertical="center"/>
    </xf>
    <xf numFmtId="0" fontId="44" fillId="0" borderId="11" xfId="0" applyFont="1" applyBorder="1" applyAlignment="1">
      <alignment/>
    </xf>
    <xf numFmtId="3" fontId="16" fillId="0" borderId="14" xfId="0" applyNumberFormat="1" applyFont="1" applyBorder="1" applyAlignment="1">
      <alignment horizontal="right" vertical="center" wrapText="1"/>
    </xf>
    <xf numFmtId="0" fontId="16" fillId="0" borderId="12" xfId="56" applyFont="1" applyBorder="1" applyAlignment="1">
      <alignment horizontal="left" vertical="center" wrapText="1"/>
      <protection/>
    </xf>
    <xf numFmtId="0" fontId="16" fillId="0" borderId="13" xfId="0" applyFont="1" applyFill="1" applyBorder="1" applyAlignment="1">
      <alignment horizontal="center" vertical="center"/>
    </xf>
    <xf numFmtId="0" fontId="44" fillId="0" borderId="13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62" fillId="0" borderId="0" xfId="0" applyFont="1" applyAlignment="1">
      <alignment vertical="center" wrapText="1"/>
    </xf>
    <xf numFmtId="0" fontId="63" fillId="0" borderId="0" xfId="0" applyFont="1" applyAlignment="1">
      <alignment horizontal="center"/>
    </xf>
    <xf numFmtId="0" fontId="32" fillId="33" borderId="10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/>
    </xf>
    <xf numFmtId="49" fontId="31" fillId="0" borderId="10" xfId="56" applyNumberFormat="1" applyFont="1" applyBorder="1" applyAlignment="1">
      <alignment horizontal="center" vertical="center"/>
      <protection/>
    </xf>
    <xf numFmtId="49" fontId="27" fillId="0" borderId="10" xfId="56" applyNumberFormat="1" applyFont="1" applyBorder="1" applyAlignment="1">
      <alignment horizontal="center" vertical="center"/>
      <protection/>
    </xf>
    <xf numFmtId="0" fontId="31" fillId="0" borderId="10" xfId="56" applyFont="1" applyBorder="1" applyAlignment="1">
      <alignment horizontal="left" vertical="center" wrapText="1"/>
      <protection/>
    </xf>
    <xf numFmtId="0" fontId="27" fillId="33" borderId="10" xfId="0" applyFont="1" applyFill="1" applyBorder="1" applyAlignment="1">
      <alignment horizontal="center" vertical="center" wrapText="1"/>
    </xf>
    <xf numFmtId="3" fontId="31" fillId="0" borderId="14" xfId="0" applyNumberFormat="1" applyFont="1" applyBorder="1" applyAlignment="1">
      <alignment horizontal="right" vertical="center" wrapText="1"/>
    </xf>
    <xf numFmtId="0" fontId="31" fillId="33" borderId="10" xfId="0" applyFont="1" applyFill="1" applyBorder="1" applyAlignment="1">
      <alignment horizontal="center" vertical="center" wrapText="1"/>
    </xf>
    <xf numFmtId="49" fontId="27" fillId="0" borderId="10" xfId="56" applyNumberFormat="1" applyFont="1" applyFill="1" applyBorder="1" applyAlignment="1">
      <alignment horizontal="center" vertical="center"/>
      <protection/>
    </xf>
    <xf numFmtId="0" fontId="27" fillId="33" borderId="10" xfId="56" applyFont="1" applyFill="1" applyBorder="1" applyAlignment="1">
      <alignment horizontal="left" vertical="center" wrapText="1"/>
      <protection/>
    </xf>
    <xf numFmtId="0" fontId="27" fillId="0" borderId="10" xfId="0" applyNumberFormat="1" applyFont="1" applyFill="1" applyBorder="1" applyAlignment="1">
      <alignment horizontal="left" vertical="center" wrapText="1"/>
    </xf>
    <xf numFmtId="3" fontId="27" fillId="0" borderId="14" xfId="0" applyNumberFormat="1" applyFont="1" applyBorder="1" applyAlignment="1">
      <alignment horizontal="right" vertical="center" wrapText="1"/>
    </xf>
    <xf numFmtId="172" fontId="27" fillId="33" borderId="10" xfId="0" applyNumberFormat="1" applyFont="1" applyFill="1" applyBorder="1" applyAlignment="1">
      <alignment horizontal="center" vertical="center" wrapText="1"/>
    </xf>
    <xf numFmtId="3" fontId="27" fillId="0" borderId="14" xfId="0" applyNumberFormat="1" applyFont="1" applyBorder="1" applyAlignment="1">
      <alignment vertical="center" wrapText="1"/>
    </xf>
    <xf numFmtId="0" fontId="27" fillId="0" borderId="0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Border="1" applyAlignment="1">
      <alignment horizontal="center" vertical="center"/>
    </xf>
    <xf numFmtId="1" fontId="31" fillId="0" borderId="10" xfId="0" applyNumberFormat="1" applyFont="1" applyBorder="1" applyAlignment="1">
      <alignment horizontal="right" vertical="center" wrapText="1"/>
    </xf>
    <xf numFmtId="2" fontId="31" fillId="0" borderId="10" xfId="0" applyNumberFormat="1" applyFont="1" applyBorder="1" applyAlignment="1">
      <alignment horizontal="right" vertical="center" wrapText="1"/>
    </xf>
    <xf numFmtId="2" fontId="27" fillId="0" borderId="10" xfId="0" applyNumberFormat="1" applyFont="1" applyBorder="1" applyAlignment="1">
      <alignment horizontal="right" vertical="center" wrapText="1"/>
    </xf>
    <xf numFmtId="49" fontId="27" fillId="0" borderId="10" xfId="56" applyNumberFormat="1" applyFont="1" applyBorder="1" applyAlignment="1">
      <alignment horizontal="center" vertical="center" wrapText="1"/>
      <protection/>
    </xf>
    <xf numFmtId="0" fontId="65" fillId="0" borderId="10" xfId="56" applyFont="1" applyBorder="1" applyAlignment="1">
      <alignment horizontal="left" vertical="center" wrapText="1"/>
      <protection/>
    </xf>
    <xf numFmtId="1" fontId="31" fillId="0" borderId="10" xfId="0" applyNumberFormat="1" applyFont="1" applyBorder="1" applyAlignment="1">
      <alignment horizontal="center" vertical="center" wrapText="1"/>
    </xf>
    <xf numFmtId="49" fontId="31" fillId="0" borderId="10" xfId="56" applyNumberFormat="1" applyFont="1" applyBorder="1" applyAlignment="1">
      <alignment horizontal="center" vertical="center" wrapText="1"/>
      <protection/>
    </xf>
    <xf numFmtId="1" fontId="31" fillId="0" borderId="10" xfId="0" applyNumberFormat="1" applyFont="1" applyBorder="1" applyAlignment="1">
      <alignment horizontal="center" vertical="center"/>
    </xf>
    <xf numFmtId="2" fontId="31" fillId="0" borderId="10" xfId="0" applyNumberFormat="1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66" fillId="0" borderId="0" xfId="0" applyFont="1" applyAlignment="1">
      <alignment/>
    </xf>
    <xf numFmtId="1" fontId="27" fillId="0" borderId="10" xfId="0" applyNumberFormat="1" applyFont="1" applyBorder="1" applyAlignment="1">
      <alignment horizontal="right" vertical="center" wrapText="1"/>
    </xf>
    <xf numFmtId="1" fontId="31" fillId="0" borderId="10" xfId="0" applyNumberFormat="1" applyFont="1" applyBorder="1" applyAlignment="1">
      <alignment horizontal="right" vertical="center"/>
    </xf>
    <xf numFmtId="2" fontId="31" fillId="0" borderId="10" xfId="0" applyNumberFormat="1" applyFont="1" applyBorder="1" applyAlignment="1">
      <alignment horizontal="right" vertical="center"/>
    </xf>
    <xf numFmtId="1" fontId="27" fillId="0" borderId="10" xfId="0" applyNumberFormat="1" applyFont="1" applyBorder="1" applyAlignment="1">
      <alignment horizontal="right" vertical="center"/>
    </xf>
    <xf numFmtId="2" fontId="27" fillId="0" borderId="10" xfId="0" applyNumberFormat="1" applyFont="1" applyBorder="1" applyAlignment="1">
      <alignment horizontal="right" vertical="center"/>
    </xf>
    <xf numFmtId="0" fontId="27" fillId="33" borderId="10" xfId="0" applyNumberFormat="1" applyFont="1" applyFill="1" applyBorder="1" applyAlignment="1">
      <alignment horizontal="left" vertical="center" wrapText="1"/>
    </xf>
    <xf numFmtId="0" fontId="27" fillId="33" borderId="0" xfId="0" applyNumberFormat="1" applyFont="1" applyFill="1" applyBorder="1" applyAlignment="1">
      <alignment horizontal="left" vertical="center" wrapText="1"/>
    </xf>
    <xf numFmtId="49" fontId="27" fillId="0" borderId="11" xfId="56" applyNumberFormat="1" applyFont="1" applyBorder="1" applyAlignment="1">
      <alignment horizontal="center" vertical="center"/>
      <protection/>
    </xf>
    <xf numFmtId="49" fontId="27" fillId="0" borderId="20" xfId="56" applyNumberFormat="1" applyFont="1" applyBorder="1" applyAlignment="1">
      <alignment horizontal="center" vertical="center"/>
      <protection/>
    </xf>
    <xf numFmtId="0" fontId="27" fillId="33" borderId="0" xfId="56" applyFont="1" applyFill="1" applyBorder="1" applyAlignment="1">
      <alignment horizontal="left" vertical="center" wrapText="1"/>
      <protection/>
    </xf>
    <xf numFmtId="0" fontId="27" fillId="0" borderId="11" xfId="0" applyNumberFormat="1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1" fontId="27" fillId="0" borderId="11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/>
    </xf>
    <xf numFmtId="49" fontId="27" fillId="0" borderId="13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/>
    </xf>
    <xf numFmtId="1" fontId="31" fillId="0" borderId="13" xfId="0" applyNumberFormat="1" applyFont="1" applyBorder="1" applyAlignment="1">
      <alignment horizontal="center" vertical="center" wrapText="1"/>
    </xf>
    <xf numFmtId="3" fontId="31" fillId="0" borderId="13" xfId="0" applyNumberFormat="1" applyFont="1" applyBorder="1" applyAlignment="1">
      <alignment horizontal="right" vertical="center"/>
    </xf>
    <xf numFmtId="2" fontId="31" fillId="0" borderId="13" xfId="0" applyNumberFormat="1" applyFont="1" applyBorder="1" applyAlignment="1">
      <alignment horizontal="right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Border="1" applyAlignment="1">
      <alignment horizontal="center"/>
    </xf>
    <xf numFmtId="49" fontId="71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 vertical="top"/>
    </xf>
    <xf numFmtId="0" fontId="72" fillId="0" borderId="0" xfId="0" applyFont="1" applyAlignment="1">
      <alignment horizontal="center"/>
    </xf>
    <xf numFmtId="0" fontId="7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/>
    </xf>
    <xf numFmtId="0" fontId="73" fillId="0" borderId="10" xfId="0" applyFont="1" applyBorder="1" applyAlignment="1">
      <alignment vertical="top" wrapText="1"/>
    </xf>
    <xf numFmtId="1" fontId="73" fillId="33" borderId="10" xfId="0" applyNumberFormat="1" applyFont="1" applyFill="1" applyBorder="1" applyAlignment="1">
      <alignment horizontal="center" vertical="center" wrapText="1"/>
    </xf>
    <xf numFmtId="1" fontId="73" fillId="33" borderId="10" xfId="0" applyNumberFormat="1" applyFont="1" applyFill="1" applyBorder="1" applyAlignment="1">
      <alignment horizontal="center" vertical="center"/>
    </xf>
    <xf numFmtId="1" fontId="73" fillId="0" borderId="10" xfId="0" applyNumberFormat="1" applyFont="1" applyBorder="1" applyAlignment="1">
      <alignment horizontal="center" vertical="center" wrapText="1"/>
    </xf>
    <xf numFmtId="1" fontId="73" fillId="0" borderId="10" xfId="0" applyNumberFormat="1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1" fontId="74" fillId="0" borderId="10" xfId="0" applyNumberFormat="1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3" fillId="0" borderId="0" xfId="0" applyFont="1" applyBorder="1" applyAlignment="1">
      <alignment horizontal="center" vertical="top" wrapText="1"/>
    </xf>
    <xf numFmtId="14" fontId="7" fillId="0" borderId="0" xfId="56" applyNumberFormat="1" applyFont="1" applyBorder="1" applyAlignment="1">
      <alignment horizontal="left"/>
      <protection/>
    </xf>
    <xf numFmtId="0" fontId="11" fillId="0" borderId="0" xfId="54" applyFont="1" applyBorder="1" applyAlignment="1">
      <alignment horizontal="center"/>
      <protection/>
    </xf>
    <xf numFmtId="0" fontId="15" fillId="0" borderId="10" xfId="54" applyFont="1" applyBorder="1" applyAlignment="1">
      <alignment horizontal="center" vertical="center"/>
      <protection/>
    </xf>
    <xf numFmtId="0" fontId="15" fillId="0" borderId="10" xfId="54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13" fillId="0" borderId="10" xfId="56" applyFont="1" applyBorder="1" applyAlignment="1">
      <alignment horizontal="center" vertical="center" wrapText="1"/>
      <protection/>
    </xf>
    <xf numFmtId="0" fontId="37" fillId="0" borderId="0" xfId="56" applyFont="1" applyBorder="1" applyAlignment="1">
      <alignment horizontal="center"/>
      <protection/>
    </xf>
    <xf numFmtId="0" fontId="13" fillId="33" borderId="10" xfId="56" applyFont="1" applyFill="1" applyBorder="1" applyAlignment="1">
      <alignment horizontal="center" vertical="center" wrapText="1"/>
      <protection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top" wrapText="1"/>
    </xf>
    <xf numFmtId="0" fontId="46" fillId="0" borderId="0" xfId="56" applyFont="1" applyBorder="1" applyAlignment="1">
      <alignment horizontal="left"/>
      <protection/>
    </xf>
    <xf numFmtId="0" fontId="51" fillId="0" borderId="0" xfId="0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/>
    </xf>
    <xf numFmtId="0" fontId="73" fillId="0" borderId="10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ДОДАТКИ 1 2016" xfId="54"/>
    <cellStyle name="Обычный_ДОДАТКИ 1,2 від  20.12.17 №" xfId="55"/>
    <cellStyle name="Обычный_ДОДАТКИ 1,2, 3,4, 5, 6 від  22.12.17 №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\&#1057;&#1077;&#1089;&#1110;&#1103;\2%20&#1057;&#1077;&#1089;&#1110;&#1103;%2023.02.2018%20&#8470;%20223%20&#1088;&#1086;&#1079;&#1087;&#1086;&#1076;&#1110;&#1083;%20&#1047;&#1040;&#1051;&#1048;&#1064;&#1050;&#1059;\&#1044;&#1054;&#1044;&#1040;&#1058;&#1050;&#1048;%201,2,%203,4,%205,%206%20&#1074;&#1110;&#1076;%20%2023.02.18%20&#8470;%20&#1079;&#1110;%20&#1079;&#1084;&#1110;&#1085;&#1072;&#1084;&#1080;%2014.02.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9;&#1110;&#1103;%2019.10.2017%20&#1079;&#1084;&#1110;&#1085;&#1080;\&#1044;&#1054;&#1044;&#1040;&#1058;&#1050;&#1048;%201,2,%203,4,%205,%206%20&#1074;&#1110;&#1076;%20%2019.10.17%20&#847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80;\&#1056;&#1030;&#1064;&#1045;&#1053;&#1053;&#1071;-&#1047;&#1042;&#1030;&#1058;&#1048;-%20(&#1074;&#1080;&#1082;&#1086;&#1085;&#1082;&#1086;&#1084;,%20&#1089;&#1077;&#1089;&#1110;&#1103;)\2018\&#1057;&#1077;&#1089;&#1110;&#1103;\7%20&#1057;&#1077;&#1089;&#1110;&#1103;%2021.10.2018%20&#8470;%20264%20&#1054;&#1089;&#1083;&#1102;&#1082;,%20&#1042;&#1086;&#1081;&#1090;&#1102;&#1082;,%20&#1079;&#1073;&#1110;&#1083;&#1100;&#1096;%20&#1083;&#1110;&#1084;&#1110;&#1090;&#1110;&#1074;%20&#1090;&#1077;&#1088;&#1094;&#1077;&#1085;&#1090;&#1088;&#1091;\&#1044;&#1054;&#1044;&#1040;&#1058;&#1050;&#1048;%201,2,%203,4,%20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9;&#1110;&#1103;%2029%2008%202017%20&#1079;&#1084;&#1110;&#1085;&#1080;\&#1053;&#1040;&#1044;&#1077;&#1078;&#1076;&#1072;%20&#1076;&#1086;&#1076;&#1072;&#1090;&#1082;&#1080;,%20&#1087;&#1086;&#1103;&#1089;&#1085;&#1102;&#1074;&#1072;&#1083;&#1100;&#1085;&#1072;\&#1053;&#1040;&#1044;&#1045;&#1046;&#1044;&#1040;%20&#1044;&#1054;&#1044;&#1040;&#1058;&#1050;&#1048;%201,2,%203,4,%205,%206%20&#1074;&#1110;&#1076;%20%2016.06.17%20&#8470;%2016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6"/>
      <sheetName val="Дод 5"/>
      <sheetName val="Дод1 ні"/>
      <sheetName val="Дод 2 ні"/>
      <sheetName val="Дод 3 ні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M65"/>
  <sheetViews>
    <sheetView view="pageBreakPreview" zoomScale="45" zoomScaleNormal="55" zoomScaleSheetLayoutView="45" zoomScalePageLayoutView="0" workbookViewId="0" topLeftCell="A1">
      <selection activeCell="D9" sqref="D9"/>
    </sheetView>
  </sheetViews>
  <sheetFormatPr defaultColWidth="9.140625" defaultRowHeight="12.75"/>
  <cols>
    <col min="1" max="1" width="31.28125" style="1" customWidth="1"/>
    <col min="2" max="2" width="131.28125" style="1" customWidth="1"/>
    <col min="3" max="3" width="32.8515625" style="1" customWidth="1"/>
    <col min="4" max="4" width="36.00390625" style="1" customWidth="1"/>
    <col min="5" max="5" width="27.57421875" style="1" customWidth="1"/>
    <col min="6" max="6" width="26.7109375" style="1" customWidth="1"/>
    <col min="7" max="8" width="9.140625" style="1" customWidth="1"/>
    <col min="9" max="9" width="46.00390625" style="1" customWidth="1"/>
    <col min="10" max="16384" width="9.140625" style="1" customWidth="1"/>
  </cols>
  <sheetData>
    <row r="1" spans="4:10" ht="46.5" customHeight="1">
      <c r="D1" s="2" t="s">
        <v>0</v>
      </c>
      <c r="E1" s="3"/>
      <c r="F1" s="4"/>
      <c r="J1" s="5"/>
    </row>
    <row r="2" spans="1:13" ht="46.5" customHeight="1">
      <c r="A2" s="6"/>
      <c r="B2" s="6"/>
      <c r="C2" s="6"/>
      <c r="D2" s="2" t="s">
        <v>1</v>
      </c>
      <c r="E2" s="3"/>
      <c r="F2" s="4"/>
      <c r="J2" s="6" t="s">
        <v>2</v>
      </c>
      <c r="M2" s="6"/>
    </row>
    <row r="3" spans="1:13" ht="49.5" customHeight="1">
      <c r="A3" s="6"/>
      <c r="B3" s="6"/>
      <c r="C3" s="6"/>
      <c r="D3" s="2" t="s">
        <v>3</v>
      </c>
      <c r="E3" s="3"/>
      <c r="F3" s="4"/>
      <c r="M3" s="6"/>
    </row>
    <row r="4" spans="1:13" ht="45" customHeight="1">
      <c r="A4" s="6"/>
      <c r="B4" s="6"/>
      <c r="C4" s="6"/>
      <c r="D4" s="306" t="s">
        <v>331</v>
      </c>
      <c r="E4" s="306"/>
      <c r="F4" s="306"/>
      <c r="M4" s="6"/>
    </row>
    <row r="5" spans="1:13" ht="47.25" customHeight="1">
      <c r="A5" s="6"/>
      <c r="B5" s="6"/>
      <c r="C5" s="6"/>
      <c r="D5" s="7"/>
      <c r="E5" s="8"/>
      <c r="F5" s="9"/>
      <c r="M5" s="6"/>
    </row>
    <row r="6" spans="1:6" ht="41.25" customHeight="1">
      <c r="A6" s="6"/>
      <c r="B6" s="6"/>
      <c r="C6" s="6"/>
      <c r="D6" s="6"/>
      <c r="E6" s="6"/>
      <c r="F6" s="6"/>
    </row>
    <row r="7" spans="1:6" ht="49.5">
      <c r="A7" s="307" t="s">
        <v>4</v>
      </c>
      <c r="B7" s="307"/>
      <c r="C7" s="307"/>
      <c r="D7" s="307"/>
      <c r="E7" s="307"/>
      <c r="F7" s="307"/>
    </row>
    <row r="8" spans="1:6" ht="49.5">
      <c r="A8" s="10"/>
      <c r="B8" s="10"/>
      <c r="C8" s="10"/>
      <c r="D8" s="10"/>
      <c r="E8" s="10"/>
      <c r="F8" s="10"/>
    </row>
    <row r="9" spans="1:6" ht="49.5">
      <c r="A9" s="11" t="s">
        <v>5</v>
      </c>
      <c r="B9" s="10"/>
      <c r="C9" s="10"/>
      <c r="D9" s="10"/>
      <c r="E9" s="10"/>
      <c r="F9" s="10"/>
    </row>
    <row r="10" spans="1:6" ht="44.25" customHeight="1">
      <c r="A10" s="12" t="s">
        <v>6</v>
      </c>
      <c r="B10" s="6"/>
      <c r="C10" s="6"/>
      <c r="D10" s="6"/>
      <c r="E10" s="6"/>
      <c r="F10" s="13" t="s">
        <v>7</v>
      </c>
    </row>
    <row r="11" spans="1:9" ht="42.75" customHeight="1">
      <c r="A11" s="308" t="s">
        <v>8</v>
      </c>
      <c r="B11" s="309" t="s">
        <v>9</v>
      </c>
      <c r="C11" s="309" t="s">
        <v>10</v>
      </c>
      <c r="D11" s="309" t="s">
        <v>11</v>
      </c>
      <c r="E11" s="309" t="s">
        <v>12</v>
      </c>
      <c r="F11" s="309"/>
      <c r="G11" s="16"/>
      <c r="H11" s="16"/>
      <c r="I11" s="16"/>
    </row>
    <row r="12" spans="1:6" ht="125.25" customHeight="1">
      <c r="A12" s="308"/>
      <c r="B12" s="309"/>
      <c r="C12" s="309"/>
      <c r="D12" s="309"/>
      <c r="E12" s="14" t="s">
        <v>13</v>
      </c>
      <c r="F12" s="15" t="s">
        <v>14</v>
      </c>
    </row>
    <row r="13" spans="1:6" s="19" customFormat="1" ht="26.25" customHeight="1">
      <c r="A13" s="17">
        <v>1</v>
      </c>
      <c r="B13" s="18">
        <v>2</v>
      </c>
      <c r="C13" s="18">
        <v>3</v>
      </c>
      <c r="D13" s="18">
        <v>4</v>
      </c>
      <c r="E13" s="17">
        <v>5</v>
      </c>
      <c r="F13" s="18">
        <v>6</v>
      </c>
    </row>
    <row r="14" spans="1:6" ht="57" customHeight="1">
      <c r="A14" s="14">
        <v>10000000</v>
      </c>
      <c r="B14" s="20" t="s">
        <v>15</v>
      </c>
      <c r="C14" s="21">
        <f>D14+E14</f>
        <v>13239200</v>
      </c>
      <c r="D14" s="21">
        <f>D18+D20+D15</f>
        <v>13239200</v>
      </c>
      <c r="E14" s="21">
        <f>E20</f>
        <v>0</v>
      </c>
      <c r="F14" s="21">
        <f>F20</f>
        <v>0</v>
      </c>
    </row>
    <row r="15" spans="1:6" ht="57" customHeight="1">
      <c r="A15" s="14">
        <v>13000000</v>
      </c>
      <c r="B15" s="22" t="s">
        <v>16</v>
      </c>
      <c r="C15" s="21">
        <f>D15+E15</f>
        <v>500</v>
      </c>
      <c r="D15" s="21">
        <f>D16</f>
        <v>500</v>
      </c>
      <c r="E15" s="21">
        <v>0</v>
      </c>
      <c r="F15" s="21">
        <v>0</v>
      </c>
    </row>
    <row r="16" spans="1:6" ht="57" customHeight="1">
      <c r="A16" s="14">
        <v>13010000</v>
      </c>
      <c r="B16" s="22" t="s">
        <v>17</v>
      </c>
      <c r="C16" s="21">
        <f>D16+E16</f>
        <v>500</v>
      </c>
      <c r="D16" s="21">
        <f>D17</f>
        <v>500</v>
      </c>
      <c r="E16" s="21">
        <v>0</v>
      </c>
      <c r="F16" s="21">
        <v>0</v>
      </c>
    </row>
    <row r="17" spans="1:6" ht="126.75" customHeight="1">
      <c r="A17" s="23">
        <v>13010200</v>
      </c>
      <c r="B17" s="24" t="s">
        <v>18</v>
      </c>
      <c r="C17" s="25">
        <f>D17+E17</f>
        <v>500</v>
      </c>
      <c r="D17" s="25">
        <v>500</v>
      </c>
      <c r="E17" s="25">
        <v>0</v>
      </c>
      <c r="F17" s="25">
        <v>0</v>
      </c>
    </row>
    <row r="18" spans="1:6" ht="57" customHeight="1">
      <c r="A18" s="14">
        <v>14000000</v>
      </c>
      <c r="B18" s="20" t="s">
        <v>19</v>
      </c>
      <c r="C18" s="21">
        <f>C19</f>
        <v>3461700</v>
      </c>
      <c r="D18" s="21">
        <f>D19</f>
        <v>3461700</v>
      </c>
      <c r="E18" s="21">
        <f>E19</f>
        <v>0</v>
      </c>
      <c r="F18" s="21">
        <f>F19</f>
        <v>0</v>
      </c>
    </row>
    <row r="19" spans="1:6" ht="67.5" customHeight="1">
      <c r="A19" s="23">
        <v>14040000</v>
      </c>
      <c r="B19" s="26" t="s">
        <v>20</v>
      </c>
      <c r="C19" s="25">
        <f>D19+E19</f>
        <v>3461700</v>
      </c>
      <c r="D19" s="25">
        <v>3461700</v>
      </c>
      <c r="E19" s="25">
        <v>0</v>
      </c>
      <c r="F19" s="25">
        <v>0</v>
      </c>
    </row>
    <row r="20" spans="1:6" ht="56.25" customHeight="1">
      <c r="A20" s="14">
        <v>18000000</v>
      </c>
      <c r="B20" s="20" t="s">
        <v>21</v>
      </c>
      <c r="C20" s="21">
        <f>D20+E20</f>
        <v>9777000</v>
      </c>
      <c r="D20" s="21">
        <f>D21</f>
        <v>9777000</v>
      </c>
      <c r="E20" s="21">
        <v>0</v>
      </c>
      <c r="F20" s="21">
        <v>0</v>
      </c>
    </row>
    <row r="21" spans="1:6" ht="54" customHeight="1">
      <c r="A21" s="14">
        <v>18010000</v>
      </c>
      <c r="B21" s="20" t="s">
        <v>22</v>
      </c>
      <c r="C21" s="21">
        <f>D21</f>
        <v>9777000</v>
      </c>
      <c r="D21" s="21">
        <f>D22+D23+D24+D25</f>
        <v>9777000</v>
      </c>
      <c r="E21" s="21">
        <v>0</v>
      </c>
      <c r="F21" s="21">
        <v>0</v>
      </c>
    </row>
    <row r="22" spans="1:6" ht="99.75" customHeight="1">
      <c r="A22" s="23">
        <v>18010100</v>
      </c>
      <c r="B22" s="26" t="s">
        <v>23</v>
      </c>
      <c r="C22" s="25">
        <f>D22</f>
        <v>130900</v>
      </c>
      <c r="D22" s="25">
        <v>130900</v>
      </c>
      <c r="E22" s="25">
        <v>0</v>
      </c>
      <c r="F22" s="25">
        <v>0</v>
      </c>
    </row>
    <row r="23" spans="1:6" ht="101.25" customHeight="1">
      <c r="A23" s="23">
        <v>18010200</v>
      </c>
      <c r="B23" s="26" t="s">
        <v>24</v>
      </c>
      <c r="C23" s="25">
        <f>D23</f>
        <v>782200</v>
      </c>
      <c r="D23" s="25">
        <v>782200</v>
      </c>
      <c r="E23" s="25">
        <v>0</v>
      </c>
      <c r="F23" s="25">
        <v>0</v>
      </c>
    </row>
    <row r="24" spans="1:6" ht="101.25" customHeight="1">
      <c r="A24" s="23">
        <v>18010300</v>
      </c>
      <c r="B24" s="26" t="s">
        <v>25</v>
      </c>
      <c r="C24" s="25">
        <f>D24</f>
        <v>2892900</v>
      </c>
      <c r="D24" s="27">
        <v>2892900</v>
      </c>
      <c r="E24" s="25">
        <v>0</v>
      </c>
      <c r="F24" s="25">
        <v>0</v>
      </c>
    </row>
    <row r="25" spans="1:6" ht="101.25" customHeight="1">
      <c r="A25" s="23">
        <v>18010400</v>
      </c>
      <c r="B25" s="26" t="s">
        <v>26</v>
      </c>
      <c r="C25" s="25">
        <f>D25</f>
        <v>5971000</v>
      </c>
      <c r="D25" s="25">
        <v>5971000</v>
      </c>
      <c r="E25" s="25">
        <v>0</v>
      </c>
      <c r="F25" s="25">
        <v>0</v>
      </c>
    </row>
    <row r="26" spans="1:6" ht="53.25" customHeight="1">
      <c r="A26" s="14">
        <v>20000000</v>
      </c>
      <c r="B26" s="20" t="s">
        <v>27</v>
      </c>
      <c r="C26" s="21">
        <f>D26+E26</f>
        <v>986239</v>
      </c>
      <c r="D26" s="21">
        <f>D27+D31</f>
        <v>346200</v>
      </c>
      <c r="E26" s="21">
        <f>E34</f>
        <v>640039</v>
      </c>
      <c r="F26" s="21">
        <v>0</v>
      </c>
    </row>
    <row r="27" spans="1:6" ht="50.25" customHeight="1">
      <c r="A27" s="14">
        <v>21000000</v>
      </c>
      <c r="B27" s="20" t="s">
        <v>28</v>
      </c>
      <c r="C27" s="21">
        <f>D27+E27</f>
        <v>219200</v>
      </c>
      <c r="D27" s="21">
        <f>D28</f>
        <v>219200</v>
      </c>
      <c r="E27" s="21">
        <v>0</v>
      </c>
      <c r="F27" s="21">
        <v>0</v>
      </c>
    </row>
    <row r="28" spans="1:6" ht="51.75" customHeight="1">
      <c r="A28" s="14">
        <v>21080000</v>
      </c>
      <c r="B28" s="20" t="s">
        <v>29</v>
      </c>
      <c r="C28" s="21">
        <f>D28+E28</f>
        <v>219200</v>
      </c>
      <c r="D28" s="21">
        <f>D29+D30</f>
        <v>219200</v>
      </c>
      <c r="E28" s="21">
        <v>0</v>
      </c>
      <c r="F28" s="21">
        <v>0</v>
      </c>
    </row>
    <row r="29" spans="1:6" ht="56.25" customHeight="1">
      <c r="A29" s="23">
        <v>21081100</v>
      </c>
      <c r="B29" s="26" t="s">
        <v>30</v>
      </c>
      <c r="C29" s="25">
        <f>D29+E29</f>
        <v>60000</v>
      </c>
      <c r="D29" s="25">
        <v>60000</v>
      </c>
      <c r="E29" s="25">
        <v>0</v>
      </c>
      <c r="F29" s="25">
        <v>0</v>
      </c>
    </row>
    <row r="30" spans="1:6" ht="103.5" customHeight="1">
      <c r="A30" s="23">
        <v>21081500</v>
      </c>
      <c r="B30" s="24" t="s">
        <v>31</v>
      </c>
      <c r="C30" s="25">
        <f>D30+E30</f>
        <v>159200</v>
      </c>
      <c r="D30" s="25">
        <v>159200</v>
      </c>
      <c r="E30" s="25">
        <v>0</v>
      </c>
      <c r="F30" s="25">
        <v>0</v>
      </c>
    </row>
    <row r="31" spans="1:6" ht="72.75" customHeight="1">
      <c r="A31" s="14">
        <v>22000000</v>
      </c>
      <c r="B31" s="20" t="s">
        <v>32</v>
      </c>
      <c r="C31" s="21">
        <f>C32</f>
        <v>127000</v>
      </c>
      <c r="D31" s="21">
        <f>D32</f>
        <v>127000</v>
      </c>
      <c r="E31" s="21">
        <f>E32</f>
        <v>0</v>
      </c>
      <c r="F31" s="21">
        <f>F32</f>
        <v>0</v>
      </c>
    </row>
    <row r="32" spans="1:6" ht="51.75" customHeight="1">
      <c r="A32" s="14">
        <v>22010000</v>
      </c>
      <c r="B32" s="20" t="s">
        <v>33</v>
      </c>
      <c r="C32" s="21">
        <f aca="true" t="shared" si="0" ref="C32:C56">D32+E32</f>
        <v>127000</v>
      </c>
      <c r="D32" s="21">
        <f>D33</f>
        <v>127000</v>
      </c>
      <c r="E32" s="25">
        <v>0</v>
      </c>
      <c r="F32" s="25">
        <v>0</v>
      </c>
    </row>
    <row r="33" spans="1:6" ht="59.25" customHeight="1">
      <c r="A33" s="23">
        <v>22012500</v>
      </c>
      <c r="B33" s="26" t="s">
        <v>34</v>
      </c>
      <c r="C33" s="25">
        <f t="shared" si="0"/>
        <v>127000</v>
      </c>
      <c r="D33" s="25">
        <v>127000</v>
      </c>
      <c r="E33" s="25">
        <v>0</v>
      </c>
      <c r="F33" s="25">
        <v>0</v>
      </c>
    </row>
    <row r="34" spans="1:6" ht="53.25" customHeight="1">
      <c r="A34" s="14">
        <v>25000000</v>
      </c>
      <c r="B34" s="20" t="s">
        <v>35</v>
      </c>
      <c r="C34" s="21">
        <f t="shared" si="0"/>
        <v>640039</v>
      </c>
      <c r="D34" s="21">
        <f>D35</f>
        <v>0</v>
      </c>
      <c r="E34" s="21">
        <f>E35</f>
        <v>640039</v>
      </c>
      <c r="F34" s="21">
        <v>0</v>
      </c>
    </row>
    <row r="35" spans="1:6" ht="75.75" customHeight="1">
      <c r="A35" s="14">
        <v>25010000</v>
      </c>
      <c r="B35" s="28" t="s">
        <v>36</v>
      </c>
      <c r="C35" s="21">
        <f t="shared" si="0"/>
        <v>640039</v>
      </c>
      <c r="D35" s="21">
        <f>D36+D37</f>
        <v>0</v>
      </c>
      <c r="E35" s="21">
        <f>E36+E37</f>
        <v>640039</v>
      </c>
      <c r="F35" s="21">
        <v>0</v>
      </c>
    </row>
    <row r="36" spans="1:6" ht="69" customHeight="1">
      <c r="A36" s="23">
        <v>25010100</v>
      </c>
      <c r="B36" s="29" t="s">
        <v>37</v>
      </c>
      <c r="C36" s="25">
        <f t="shared" si="0"/>
        <v>621620</v>
      </c>
      <c r="D36" s="25">
        <v>0</v>
      </c>
      <c r="E36" s="25">
        <v>621620</v>
      </c>
      <c r="F36" s="25">
        <v>0</v>
      </c>
    </row>
    <row r="37" spans="1:6" ht="57" customHeight="1">
      <c r="A37" s="23">
        <v>25010300</v>
      </c>
      <c r="B37" s="26" t="s">
        <v>38</v>
      </c>
      <c r="C37" s="25">
        <f t="shared" si="0"/>
        <v>18419</v>
      </c>
      <c r="D37" s="25">
        <v>0</v>
      </c>
      <c r="E37" s="25">
        <f>16077+2342</f>
        <v>18419</v>
      </c>
      <c r="F37" s="25">
        <v>0</v>
      </c>
    </row>
    <row r="38" spans="1:6" ht="57" customHeight="1">
      <c r="A38" s="14">
        <v>30000000</v>
      </c>
      <c r="B38" s="22" t="s">
        <v>39</v>
      </c>
      <c r="C38" s="21">
        <f t="shared" si="0"/>
        <v>20500</v>
      </c>
      <c r="D38" s="21">
        <f>D39</f>
        <v>20500</v>
      </c>
      <c r="E38" s="21">
        <v>0</v>
      </c>
      <c r="F38" s="21">
        <v>0</v>
      </c>
    </row>
    <row r="39" spans="1:6" ht="57" customHeight="1">
      <c r="A39" s="14">
        <v>31000000</v>
      </c>
      <c r="B39" s="22" t="s">
        <v>40</v>
      </c>
      <c r="C39" s="21">
        <f t="shared" si="0"/>
        <v>20500</v>
      </c>
      <c r="D39" s="21">
        <f>D40</f>
        <v>20500</v>
      </c>
      <c r="E39" s="21">
        <v>0</v>
      </c>
      <c r="F39" s="21">
        <v>0</v>
      </c>
    </row>
    <row r="40" spans="1:6" ht="125.25" customHeight="1">
      <c r="A40" s="23">
        <v>31010200</v>
      </c>
      <c r="B40" s="24" t="s">
        <v>41</v>
      </c>
      <c r="C40" s="25">
        <f t="shared" si="0"/>
        <v>20500</v>
      </c>
      <c r="D40" s="25">
        <v>20500</v>
      </c>
      <c r="E40" s="25">
        <v>0</v>
      </c>
      <c r="F40" s="25">
        <v>0</v>
      </c>
    </row>
    <row r="41" spans="1:6" ht="57" customHeight="1">
      <c r="A41" s="23"/>
      <c r="B41" s="20" t="s">
        <v>42</v>
      </c>
      <c r="C41" s="21">
        <f t="shared" si="0"/>
        <v>14245939</v>
      </c>
      <c r="D41" s="21">
        <f>D14+D26+D38</f>
        <v>13605900</v>
      </c>
      <c r="E41" s="21">
        <f>E14+E26</f>
        <v>640039</v>
      </c>
      <c r="F41" s="21">
        <f>F14+F26</f>
        <v>0</v>
      </c>
    </row>
    <row r="42" spans="1:9" ht="61.5" customHeight="1">
      <c r="A42" s="14">
        <v>40000000</v>
      </c>
      <c r="B42" s="20" t="s">
        <v>43</v>
      </c>
      <c r="C42" s="21">
        <f t="shared" si="0"/>
        <v>46588123</v>
      </c>
      <c r="D42" s="21">
        <f>D43</f>
        <v>46588123</v>
      </c>
      <c r="E42" s="21">
        <f>E43</f>
        <v>0</v>
      </c>
      <c r="F42" s="21">
        <f>F43</f>
        <v>0</v>
      </c>
      <c r="I42" s="30">
        <f>D41+D45</f>
        <v>60194023</v>
      </c>
    </row>
    <row r="43" spans="1:6" ht="59.25" customHeight="1">
      <c r="A43" s="14">
        <v>41000000</v>
      </c>
      <c r="B43" s="20" t="s">
        <v>44</v>
      </c>
      <c r="C43" s="21">
        <f t="shared" si="0"/>
        <v>46588123</v>
      </c>
      <c r="D43" s="21">
        <f>D44+D46</f>
        <v>46588123</v>
      </c>
      <c r="E43" s="21">
        <f>E44+E46</f>
        <v>0</v>
      </c>
      <c r="F43" s="21">
        <f>F44+F46</f>
        <v>0</v>
      </c>
    </row>
    <row r="44" spans="1:6" ht="50.25" customHeight="1">
      <c r="A44" s="14">
        <v>41040000</v>
      </c>
      <c r="B44" s="20" t="s">
        <v>45</v>
      </c>
      <c r="C44" s="21">
        <f t="shared" si="0"/>
        <v>46588123</v>
      </c>
      <c r="D44" s="21">
        <f>D45</f>
        <v>46588123</v>
      </c>
      <c r="E44" s="21">
        <f>E45</f>
        <v>0</v>
      </c>
      <c r="F44" s="21">
        <f>F45</f>
        <v>0</v>
      </c>
    </row>
    <row r="45" spans="1:6" ht="54" customHeight="1">
      <c r="A45" s="23">
        <v>41040400</v>
      </c>
      <c r="B45" s="26" t="s">
        <v>46</v>
      </c>
      <c r="C45" s="25">
        <f t="shared" si="0"/>
        <v>46588123</v>
      </c>
      <c r="D45" s="25">
        <f>46413449+174674</f>
        <v>46588123</v>
      </c>
      <c r="E45" s="25">
        <v>0</v>
      </c>
      <c r="F45" s="25">
        <v>0</v>
      </c>
    </row>
    <row r="46" spans="1:6" ht="49.5" customHeight="1" hidden="1">
      <c r="A46" s="14">
        <v>41050000</v>
      </c>
      <c r="B46" s="20" t="s">
        <v>47</v>
      </c>
      <c r="C46" s="21">
        <f t="shared" si="0"/>
        <v>0</v>
      </c>
      <c r="D46" s="21">
        <f>D47+D48+D49+D50+D53+D55+D51+D52</f>
        <v>0</v>
      </c>
      <c r="E46" s="21">
        <f>E47+E48+E49+E50+E53</f>
        <v>0</v>
      </c>
      <c r="F46" s="21">
        <f>F53</f>
        <v>0</v>
      </c>
    </row>
    <row r="47" spans="1:6" ht="388.5" customHeight="1" hidden="1">
      <c r="A47" s="23">
        <v>41050100</v>
      </c>
      <c r="B47" s="31" t="s">
        <v>48</v>
      </c>
      <c r="C47" s="25">
        <f t="shared" si="0"/>
        <v>0</v>
      </c>
      <c r="D47" s="25">
        <v>0</v>
      </c>
      <c r="E47" s="25">
        <v>0</v>
      </c>
      <c r="F47" s="25">
        <v>0</v>
      </c>
    </row>
    <row r="48" spans="1:6" ht="147" customHeight="1" hidden="1">
      <c r="A48" s="23">
        <v>41050200</v>
      </c>
      <c r="B48" s="31" t="s">
        <v>49</v>
      </c>
      <c r="C48" s="25">
        <f t="shared" si="0"/>
        <v>0</v>
      </c>
      <c r="D48" s="25">
        <v>0</v>
      </c>
      <c r="E48" s="25">
        <v>0</v>
      </c>
      <c r="F48" s="25">
        <v>0</v>
      </c>
    </row>
    <row r="49" spans="1:6" ht="369" customHeight="1" hidden="1">
      <c r="A49" s="32">
        <v>41050300</v>
      </c>
      <c r="B49" s="33" t="s">
        <v>50</v>
      </c>
      <c r="C49" s="27">
        <f t="shared" si="0"/>
        <v>0</v>
      </c>
      <c r="D49" s="27">
        <v>0</v>
      </c>
      <c r="E49" s="27">
        <v>0</v>
      </c>
      <c r="F49" s="27">
        <v>0</v>
      </c>
    </row>
    <row r="50" spans="1:6" ht="319.5" customHeight="1" hidden="1">
      <c r="A50" s="23">
        <v>41050700</v>
      </c>
      <c r="B50" s="31" t="s">
        <v>51</v>
      </c>
      <c r="C50" s="25">
        <f t="shared" si="0"/>
        <v>0</v>
      </c>
      <c r="D50" s="25">
        <v>0</v>
      </c>
      <c r="E50" s="25">
        <v>0</v>
      </c>
      <c r="F50" s="25">
        <v>0</v>
      </c>
    </row>
    <row r="51" spans="1:6" ht="186" customHeight="1" hidden="1">
      <c r="A51" s="23">
        <v>41050900</v>
      </c>
      <c r="B51" s="31" t="s">
        <v>52</v>
      </c>
      <c r="C51" s="25">
        <f t="shared" si="0"/>
        <v>0</v>
      </c>
      <c r="D51" s="25">
        <v>0</v>
      </c>
      <c r="E51" s="25">
        <v>0</v>
      </c>
      <c r="F51" s="25">
        <v>0</v>
      </c>
    </row>
    <row r="52" spans="1:6" ht="97.5" customHeight="1" hidden="1">
      <c r="A52" s="23">
        <v>41052300</v>
      </c>
      <c r="B52" s="31" t="s">
        <v>53</v>
      </c>
      <c r="C52" s="27">
        <f t="shared" si="0"/>
        <v>0</v>
      </c>
      <c r="D52" s="25">
        <v>0</v>
      </c>
      <c r="E52" s="25">
        <v>0</v>
      </c>
      <c r="F52" s="25">
        <v>0</v>
      </c>
    </row>
    <row r="53" spans="1:6" ht="57" customHeight="1" hidden="1">
      <c r="A53" s="23">
        <v>41053900</v>
      </c>
      <c r="B53" s="34" t="s">
        <v>54</v>
      </c>
      <c r="C53" s="25">
        <f t="shared" si="0"/>
        <v>0</v>
      </c>
      <c r="D53" s="25">
        <f>D54</f>
        <v>0</v>
      </c>
      <c r="E53" s="25">
        <f>E54</f>
        <v>0</v>
      </c>
      <c r="F53" s="25">
        <f>F54</f>
        <v>0</v>
      </c>
    </row>
    <row r="54" spans="1:6" ht="149.25" customHeight="1" hidden="1">
      <c r="A54" s="23"/>
      <c r="B54" s="35" t="s">
        <v>55</v>
      </c>
      <c r="C54" s="25">
        <f t="shared" si="0"/>
        <v>0</v>
      </c>
      <c r="D54" s="25">
        <v>0</v>
      </c>
      <c r="E54" s="25">
        <v>0</v>
      </c>
      <c r="F54" s="25">
        <v>0</v>
      </c>
    </row>
    <row r="55" spans="1:6" ht="16.5" customHeight="1" hidden="1">
      <c r="A55" s="23">
        <v>41054100</v>
      </c>
      <c r="B55" s="35" t="s">
        <v>56</v>
      </c>
      <c r="C55" s="27">
        <f t="shared" si="0"/>
        <v>0</v>
      </c>
      <c r="D55" s="27">
        <v>0</v>
      </c>
      <c r="E55" s="27">
        <v>0</v>
      </c>
      <c r="F55" s="27">
        <v>0</v>
      </c>
    </row>
    <row r="56" spans="1:6" ht="59.25" customHeight="1">
      <c r="A56" s="23" t="s">
        <v>57</v>
      </c>
      <c r="B56" s="20" t="s">
        <v>58</v>
      </c>
      <c r="C56" s="21">
        <f t="shared" si="0"/>
        <v>60834062</v>
      </c>
      <c r="D56" s="21">
        <f>D41+D42</f>
        <v>60194023</v>
      </c>
      <c r="E56" s="21">
        <f>E41+E42</f>
        <v>640039</v>
      </c>
      <c r="F56" s="21">
        <f>F53</f>
        <v>0</v>
      </c>
    </row>
    <row r="57" spans="1:6" ht="19.5">
      <c r="A57" s="36"/>
      <c r="B57" s="36"/>
      <c r="C57" s="36"/>
      <c r="D57" s="36"/>
      <c r="E57" s="36"/>
      <c r="F57" s="36"/>
    </row>
    <row r="58" spans="3:4" s="37" customFormat="1" ht="27.75">
      <c r="C58" s="38"/>
      <c r="D58" s="38"/>
    </row>
    <row r="59" ht="19.5">
      <c r="A59" s="36"/>
    </row>
    <row r="65" spans="1:5" s="40" customFormat="1" ht="49.5">
      <c r="A65" s="39"/>
      <c r="C65" s="41"/>
      <c r="E65" s="42"/>
    </row>
  </sheetData>
  <sheetProtection selectLockedCells="1" selectUnlockedCells="1"/>
  <mergeCells count="7">
    <mergeCell ref="D4:F4"/>
    <mergeCell ref="A7:F7"/>
    <mergeCell ref="A11:A12"/>
    <mergeCell ref="B11:B12"/>
    <mergeCell ref="C11:C12"/>
    <mergeCell ref="D11:D12"/>
    <mergeCell ref="E11:F11"/>
  </mergeCells>
  <printOptions/>
  <pageMargins left="0.8270833333333333" right="0.2361111111111111" top="0.95" bottom="0.3701388888888889" header="0.5118055555555555" footer="0.5118055555555555"/>
  <pageSetup horizontalDpi="300" verticalDpi="300" orientation="portrait" paperSize="9" scale="31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="45" zoomScaleSheetLayoutView="45" zoomScalePageLayoutView="0" workbookViewId="0" topLeftCell="A1">
      <selection activeCell="E5" sqref="E5"/>
    </sheetView>
  </sheetViews>
  <sheetFormatPr defaultColWidth="9.140625" defaultRowHeight="12.75"/>
  <cols>
    <col min="1" max="1" width="22.8515625" style="43" customWidth="1"/>
    <col min="2" max="2" width="78.00390625" style="43" customWidth="1"/>
    <col min="3" max="3" width="22.28125" style="43" customWidth="1"/>
    <col min="4" max="4" width="24.7109375" style="43" customWidth="1"/>
    <col min="5" max="5" width="25.140625" style="43" customWidth="1"/>
    <col min="6" max="6" width="26.421875" style="43" customWidth="1"/>
    <col min="7" max="16384" width="9.140625" style="43" customWidth="1"/>
  </cols>
  <sheetData>
    <row r="1" spans="5:13" ht="26.25">
      <c r="E1" s="44" t="s">
        <v>59</v>
      </c>
      <c r="F1" s="45"/>
      <c r="G1" s="46"/>
      <c r="H1" s="47"/>
      <c r="I1" s="47"/>
      <c r="J1" s="47"/>
      <c r="K1" s="47"/>
      <c r="L1" s="48"/>
      <c r="M1" s="48"/>
    </row>
    <row r="2" spans="5:13" ht="26.25">
      <c r="E2" s="44" t="s">
        <v>1</v>
      </c>
      <c r="F2" s="45"/>
      <c r="G2" s="46"/>
      <c r="H2" s="47"/>
      <c r="I2" s="47"/>
      <c r="J2" s="47"/>
      <c r="K2" s="47"/>
      <c r="L2" s="48"/>
      <c r="M2" s="48"/>
    </row>
    <row r="3" spans="5:13" ht="26.25">
      <c r="E3" s="44" t="s">
        <v>3</v>
      </c>
      <c r="F3" s="45"/>
      <c r="G3" s="46"/>
      <c r="H3" s="47"/>
      <c r="I3" s="47"/>
      <c r="J3" s="47"/>
      <c r="K3" s="47"/>
      <c r="L3" s="48"/>
      <c r="M3" s="48"/>
    </row>
    <row r="4" spans="5:13" ht="26.25">
      <c r="E4" s="49" t="s">
        <v>332</v>
      </c>
      <c r="F4" s="45"/>
      <c r="G4" s="46"/>
      <c r="H4" s="47"/>
      <c r="I4" s="47"/>
      <c r="J4" s="47"/>
      <c r="K4" s="47"/>
      <c r="L4" s="48"/>
      <c r="M4" s="48"/>
    </row>
    <row r="5" ht="18.75">
      <c r="F5" s="50"/>
    </row>
    <row r="6" spans="1:10" s="51" customFormat="1" ht="25.5">
      <c r="A6" s="311" t="s">
        <v>60</v>
      </c>
      <c r="B6" s="311"/>
      <c r="C6" s="311"/>
      <c r="D6" s="311"/>
      <c r="E6" s="311"/>
      <c r="F6" s="311"/>
      <c r="G6" s="311"/>
      <c r="J6" s="51" t="s">
        <v>61</v>
      </c>
    </row>
    <row r="7" spans="1:7" ht="23.25">
      <c r="A7" s="52" t="s">
        <v>5</v>
      </c>
      <c r="B7" s="53"/>
      <c r="C7" s="53"/>
      <c r="D7" s="53"/>
      <c r="E7" s="53"/>
      <c r="F7" s="53"/>
      <c r="G7" s="53"/>
    </row>
    <row r="8" spans="1:7" ht="29.25" customHeight="1">
      <c r="A8" s="54" t="s">
        <v>6</v>
      </c>
      <c r="B8" s="53"/>
      <c r="C8" s="53"/>
      <c r="D8" s="53"/>
      <c r="E8" s="53"/>
      <c r="F8" s="53"/>
      <c r="G8" s="53"/>
    </row>
    <row r="9" spans="1:7" ht="18.75">
      <c r="A9" s="50"/>
      <c r="B9" s="50"/>
      <c r="C9" s="50"/>
      <c r="D9" s="50"/>
      <c r="E9" s="50"/>
      <c r="F9" s="55" t="s">
        <v>7</v>
      </c>
      <c r="G9" s="50"/>
    </row>
    <row r="10" spans="1:12" ht="29.25" customHeight="1">
      <c r="A10" s="312" t="s">
        <v>8</v>
      </c>
      <c r="B10" s="310" t="s">
        <v>62</v>
      </c>
      <c r="C10" s="312" t="s">
        <v>10</v>
      </c>
      <c r="D10" s="310" t="s">
        <v>11</v>
      </c>
      <c r="E10" s="312" t="s">
        <v>12</v>
      </c>
      <c r="F10" s="312"/>
      <c r="G10" s="57"/>
      <c r="H10" s="58"/>
      <c r="I10" s="58"/>
      <c r="J10" s="58"/>
      <c r="K10" s="58"/>
      <c r="L10" s="58"/>
    </row>
    <row r="11" spans="1:12" ht="66" customHeight="1">
      <c r="A11" s="312"/>
      <c r="B11" s="310"/>
      <c r="C11" s="312"/>
      <c r="D11" s="310"/>
      <c r="E11" s="56" t="s">
        <v>13</v>
      </c>
      <c r="F11" s="56" t="s">
        <v>14</v>
      </c>
      <c r="G11" s="57"/>
      <c r="H11" s="58"/>
      <c r="I11" s="58"/>
      <c r="J11" s="58"/>
      <c r="K11" s="58"/>
      <c r="L11" s="58"/>
    </row>
    <row r="12" spans="1:12" s="46" customFormat="1" ht="18" customHeight="1">
      <c r="A12" s="59">
        <v>1</v>
      </c>
      <c r="B12" s="60">
        <v>2</v>
      </c>
      <c r="C12" s="59">
        <v>3</v>
      </c>
      <c r="D12" s="60">
        <v>4</v>
      </c>
      <c r="E12" s="60">
        <v>5</v>
      </c>
      <c r="F12" s="60">
        <v>6</v>
      </c>
      <c r="G12" s="61"/>
      <c r="H12" s="62"/>
      <c r="I12" s="62"/>
      <c r="J12" s="62"/>
      <c r="K12" s="62"/>
      <c r="L12" s="62"/>
    </row>
    <row r="13" spans="1:12" ht="19.5" customHeight="1">
      <c r="A13" s="310" t="s">
        <v>63</v>
      </c>
      <c r="B13" s="310"/>
      <c r="C13" s="310"/>
      <c r="D13" s="310"/>
      <c r="E13" s="310"/>
      <c r="F13" s="310"/>
      <c r="G13" s="57"/>
      <c r="H13" s="58"/>
      <c r="I13" s="58"/>
      <c r="J13" s="58"/>
      <c r="K13" s="58"/>
      <c r="L13" s="58"/>
    </row>
    <row r="14" spans="1:12" ht="24" customHeight="1">
      <c r="A14" s="56">
        <v>200000</v>
      </c>
      <c r="B14" s="63" t="s">
        <v>64</v>
      </c>
      <c r="C14" s="64">
        <f>D14+F14</f>
        <v>324020</v>
      </c>
      <c r="D14" s="64">
        <f>SUM(D16-D17+D18)</f>
        <v>-2303600</v>
      </c>
      <c r="E14" s="64">
        <f>SUM(E18)</f>
        <v>2627620</v>
      </c>
      <c r="F14" s="64">
        <f>SUM(F18)</f>
        <v>2627620</v>
      </c>
      <c r="G14" s="57"/>
      <c r="H14" s="58"/>
      <c r="I14" s="58"/>
      <c r="J14" s="58"/>
      <c r="K14" s="58"/>
      <c r="L14" s="58"/>
    </row>
    <row r="15" spans="1:12" ht="28.5" customHeight="1">
      <c r="A15" s="65">
        <v>208000</v>
      </c>
      <c r="B15" s="66" t="s">
        <v>65</v>
      </c>
      <c r="C15" s="67">
        <f>D15+E15</f>
        <v>324020</v>
      </c>
      <c r="D15" s="67">
        <f>D16-D17+D18</f>
        <v>-2303600</v>
      </c>
      <c r="E15" s="67">
        <f>E16-E17+E18</f>
        <v>2627620</v>
      </c>
      <c r="F15" s="67">
        <f>SUM(E15)</f>
        <v>2627620</v>
      </c>
      <c r="G15" s="57"/>
      <c r="H15" s="58"/>
      <c r="I15" s="58"/>
      <c r="J15" s="58"/>
      <c r="K15" s="58"/>
      <c r="L15" s="58"/>
    </row>
    <row r="16" spans="1:12" ht="27.75" customHeight="1">
      <c r="A16" s="65">
        <v>208100</v>
      </c>
      <c r="B16" s="66" t="s">
        <v>66</v>
      </c>
      <c r="C16" s="68">
        <f>D16</f>
        <v>414146.12</v>
      </c>
      <c r="D16" s="69">
        <v>414146.12</v>
      </c>
      <c r="E16" s="67">
        <v>0</v>
      </c>
      <c r="F16" s="67">
        <v>0</v>
      </c>
      <c r="G16" s="57"/>
      <c r="H16" s="58"/>
      <c r="I16" s="58"/>
      <c r="J16" s="58"/>
      <c r="K16" s="58"/>
      <c r="L16" s="58"/>
    </row>
    <row r="17" spans="1:12" ht="27.75" customHeight="1">
      <c r="A17" s="65">
        <v>208200</v>
      </c>
      <c r="B17" s="66" t="s">
        <v>67</v>
      </c>
      <c r="C17" s="68">
        <f>D17</f>
        <v>90126.12</v>
      </c>
      <c r="D17" s="68">
        <f>D16-50641-149920-81459-42000</f>
        <v>90126.12</v>
      </c>
      <c r="E17" s="67">
        <v>0</v>
      </c>
      <c r="F17" s="67">
        <v>0</v>
      </c>
      <c r="G17" s="57"/>
      <c r="H17" s="58"/>
      <c r="I17" s="58"/>
      <c r="J17" s="58"/>
      <c r="K17" s="58"/>
      <c r="L17" s="58"/>
    </row>
    <row r="18" spans="1:12" ht="45.75" customHeight="1">
      <c r="A18" s="65">
        <v>208400</v>
      </c>
      <c r="B18" s="66" t="s">
        <v>68</v>
      </c>
      <c r="C18" s="67">
        <f>D18+F18</f>
        <v>0</v>
      </c>
      <c r="D18" s="70">
        <f>-386041-1700000-198000-149920-81459-42000-70200</f>
        <v>-2627620</v>
      </c>
      <c r="E18" s="70">
        <f>386041+1700000+198000+149920+81459+42000+70200</f>
        <v>2627620</v>
      </c>
      <c r="F18" s="67">
        <f>SUM(E18)</f>
        <v>2627620</v>
      </c>
      <c r="G18" s="57"/>
      <c r="H18" s="58"/>
      <c r="I18" s="58"/>
      <c r="J18" s="58"/>
      <c r="K18" s="58"/>
      <c r="L18" s="58"/>
    </row>
    <row r="19" spans="1:12" s="73" customFormat="1" ht="25.5" customHeight="1">
      <c r="A19" s="65" t="s">
        <v>57</v>
      </c>
      <c r="B19" s="63" t="s">
        <v>69</v>
      </c>
      <c r="C19" s="64">
        <f>C14</f>
        <v>324020</v>
      </c>
      <c r="D19" s="64">
        <f>D14</f>
        <v>-2303600</v>
      </c>
      <c r="E19" s="64">
        <f>E14</f>
        <v>2627620</v>
      </c>
      <c r="F19" s="64">
        <f>F14</f>
        <v>2627620</v>
      </c>
      <c r="G19" s="71"/>
      <c r="H19" s="72"/>
      <c r="I19" s="72"/>
      <c r="J19" s="72"/>
      <c r="K19" s="72"/>
      <c r="L19" s="72"/>
    </row>
    <row r="20" spans="1:12" s="73" customFormat="1" ht="20.25" customHeight="1">
      <c r="A20" s="310" t="s">
        <v>70</v>
      </c>
      <c r="B20" s="310"/>
      <c r="C20" s="310"/>
      <c r="D20" s="310"/>
      <c r="E20" s="310"/>
      <c r="F20" s="310"/>
      <c r="G20" s="71"/>
      <c r="H20" s="72"/>
      <c r="I20" s="72"/>
      <c r="J20" s="72"/>
      <c r="K20" s="72"/>
      <c r="L20" s="72"/>
    </row>
    <row r="21" spans="1:12" ht="28.5" customHeight="1">
      <c r="A21" s="56">
        <v>600000</v>
      </c>
      <c r="B21" s="63" t="s">
        <v>71</v>
      </c>
      <c r="C21" s="64">
        <f>D21+F21</f>
        <v>324020</v>
      </c>
      <c r="D21" s="64">
        <f>SUM(D23-D24+D25)</f>
        <v>-2303600</v>
      </c>
      <c r="E21" s="64">
        <f>SUM(E25)</f>
        <v>2627620</v>
      </c>
      <c r="F21" s="64">
        <f>SUM(F25)</f>
        <v>2627620</v>
      </c>
      <c r="G21" s="57"/>
      <c r="H21" s="58"/>
      <c r="I21" s="58"/>
      <c r="J21" s="58"/>
      <c r="K21" s="58"/>
      <c r="L21" s="58"/>
    </row>
    <row r="22" spans="1:12" ht="29.25" customHeight="1">
      <c r="A22" s="65">
        <v>602000</v>
      </c>
      <c r="B22" s="66" t="s">
        <v>72</v>
      </c>
      <c r="C22" s="67">
        <f>D22+F22</f>
        <v>324020</v>
      </c>
      <c r="D22" s="67">
        <f>SUM(D15)</f>
        <v>-2303600</v>
      </c>
      <c r="E22" s="67">
        <f>SUM(E15)</f>
        <v>2627620</v>
      </c>
      <c r="F22" s="67">
        <f>SUM(E22)</f>
        <v>2627620</v>
      </c>
      <c r="G22" s="57"/>
      <c r="H22" s="58"/>
      <c r="I22" s="58"/>
      <c r="J22" s="58"/>
      <c r="K22" s="58"/>
      <c r="L22" s="58"/>
    </row>
    <row r="23" spans="1:12" ht="24.75" customHeight="1">
      <c r="A23" s="65">
        <v>602100</v>
      </c>
      <c r="B23" s="66" t="s">
        <v>66</v>
      </c>
      <c r="C23" s="68">
        <f>D23</f>
        <v>414146.12</v>
      </c>
      <c r="D23" s="68">
        <f>D16</f>
        <v>414146.12</v>
      </c>
      <c r="E23" s="67">
        <v>0</v>
      </c>
      <c r="F23" s="67">
        <v>0</v>
      </c>
      <c r="G23" s="57"/>
      <c r="H23" s="58"/>
      <c r="I23" s="58"/>
      <c r="J23" s="58"/>
      <c r="K23" s="58"/>
      <c r="L23" s="58"/>
    </row>
    <row r="24" spans="1:12" ht="27.75" customHeight="1">
      <c r="A24" s="65">
        <v>602200</v>
      </c>
      <c r="B24" s="66" t="s">
        <v>73</v>
      </c>
      <c r="C24" s="74">
        <f>D24</f>
        <v>90126.12</v>
      </c>
      <c r="D24" s="74">
        <f>SUM(D17)</f>
        <v>90126.12</v>
      </c>
      <c r="E24" s="75">
        <v>0</v>
      </c>
      <c r="F24" s="75">
        <v>0</v>
      </c>
      <c r="G24" s="57"/>
      <c r="H24" s="58"/>
      <c r="I24" s="58"/>
      <c r="J24" s="58"/>
      <c r="K24" s="58"/>
      <c r="L24" s="58"/>
    </row>
    <row r="25" spans="1:12" ht="43.5" customHeight="1">
      <c r="A25" s="65">
        <v>602400</v>
      </c>
      <c r="B25" s="76" t="s">
        <v>68</v>
      </c>
      <c r="C25" s="67">
        <f>D25+F25</f>
        <v>0</v>
      </c>
      <c r="D25" s="67">
        <f>SUM(D18)</f>
        <v>-2627620</v>
      </c>
      <c r="E25" s="67">
        <f>SUM(F25)</f>
        <v>2627620</v>
      </c>
      <c r="F25" s="67">
        <f>SUM(F18)</f>
        <v>2627620</v>
      </c>
      <c r="G25" s="57"/>
      <c r="H25" s="58"/>
      <c r="I25" s="58"/>
      <c r="J25" s="58"/>
      <c r="K25" s="58"/>
      <c r="L25" s="58"/>
    </row>
    <row r="26" spans="1:12" ht="27.75" customHeight="1">
      <c r="A26" s="65" t="s">
        <v>57</v>
      </c>
      <c r="B26" s="77" t="s">
        <v>69</v>
      </c>
      <c r="C26" s="78">
        <f>C21</f>
        <v>324020</v>
      </c>
      <c r="D26" s="78">
        <f>D21</f>
        <v>-2303600</v>
      </c>
      <c r="E26" s="78">
        <f>E21</f>
        <v>2627620</v>
      </c>
      <c r="F26" s="78">
        <f>F21</f>
        <v>2627620</v>
      </c>
      <c r="G26" s="58"/>
      <c r="H26" s="58"/>
      <c r="I26" s="58"/>
      <c r="J26" s="58"/>
      <c r="K26" s="58"/>
      <c r="L26" s="58"/>
    </row>
    <row r="27" spans="1:12" ht="1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2" ht="1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pans="1:12" ht="1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</row>
  </sheetData>
  <sheetProtection selectLockedCells="1" selectUnlockedCells="1"/>
  <mergeCells count="8">
    <mergeCell ref="A13:F13"/>
    <mergeCell ref="A20:F20"/>
    <mergeCell ref="A6:G6"/>
    <mergeCell ref="A10:A11"/>
    <mergeCell ref="B10:B11"/>
    <mergeCell ref="C10:C11"/>
    <mergeCell ref="D10:D11"/>
    <mergeCell ref="E10:F10"/>
  </mergeCells>
  <printOptions/>
  <pageMargins left="0.5097222222222222" right="0.19652777777777777" top="0.7902777777777777" bottom="0.4798611111111111" header="0.5118055555555555" footer="0.5118055555555555"/>
  <pageSetup horizontalDpi="300" verticalDpi="300" orientation="landscape" paperSize="9" scale="69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83"/>
  <sheetViews>
    <sheetView view="pageBreakPreview" zoomScale="45" zoomScaleNormal="55" zoomScaleSheetLayoutView="45" zoomScalePageLayoutView="0" workbookViewId="0" topLeftCell="E1">
      <selection activeCell="M5" sqref="M5"/>
    </sheetView>
  </sheetViews>
  <sheetFormatPr defaultColWidth="9.140625" defaultRowHeight="12.75"/>
  <cols>
    <col min="1" max="1" width="32.28125" style="79" customWidth="1"/>
    <col min="2" max="2" width="32.57421875" style="79" customWidth="1"/>
    <col min="3" max="3" width="34.00390625" style="79" customWidth="1"/>
    <col min="4" max="4" width="149.140625" style="79" customWidth="1"/>
    <col min="5" max="5" width="33.00390625" style="79" customWidth="1"/>
    <col min="6" max="6" width="33.57421875" style="79" customWidth="1"/>
    <col min="7" max="7" width="32.140625" style="79" customWidth="1"/>
    <col min="8" max="8" width="28.57421875" style="79" customWidth="1"/>
    <col min="9" max="9" width="26.00390625" style="79" customWidth="1"/>
    <col min="10" max="10" width="30.7109375" style="79" customWidth="1"/>
    <col min="11" max="11" width="31.7109375" style="79" customWidth="1"/>
    <col min="12" max="12" width="26.00390625" style="79" customWidth="1"/>
    <col min="13" max="14" width="26.140625" style="79" customWidth="1"/>
    <col min="15" max="15" width="28.7109375" style="79" customWidth="1"/>
    <col min="16" max="16" width="34.421875" style="79" customWidth="1"/>
    <col min="17" max="16384" width="9.140625" style="79" customWidth="1"/>
  </cols>
  <sheetData>
    <row r="1" spans="13:15" ht="64.5">
      <c r="M1" s="80" t="s">
        <v>74</v>
      </c>
      <c r="O1" s="81"/>
    </row>
    <row r="2" spans="13:15" ht="60" customHeight="1">
      <c r="M2" s="80" t="s">
        <v>1</v>
      </c>
      <c r="O2" s="81"/>
    </row>
    <row r="3" spans="13:15" ht="64.5">
      <c r="M3" s="80" t="s">
        <v>3</v>
      </c>
      <c r="O3" s="81"/>
    </row>
    <row r="4" spans="13:15" ht="64.5">
      <c r="M4" s="82" t="s">
        <v>330</v>
      </c>
      <c r="N4" s="82"/>
      <c r="O4" s="83"/>
    </row>
    <row r="5" spans="14:16" ht="22.5" customHeight="1">
      <c r="N5" s="82"/>
      <c r="P5" s="81"/>
    </row>
    <row r="6" ht="23.25" customHeight="1">
      <c r="P6" s="84"/>
    </row>
    <row r="7" spans="2:16" ht="52.5" customHeight="1">
      <c r="B7" s="314" t="s">
        <v>75</v>
      </c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</row>
    <row r="8" spans="2:16" ht="52.5" customHeight="1"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</row>
    <row r="9" spans="1:16" ht="52.5" customHeight="1">
      <c r="A9" s="86" t="s">
        <v>5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</row>
    <row r="10" spans="1:16" ht="48" customHeight="1">
      <c r="A10" s="87" t="s">
        <v>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9" t="s">
        <v>7</v>
      </c>
    </row>
    <row r="11" spans="1:16" s="91" customFormat="1" ht="58.5" customHeight="1">
      <c r="A11" s="313" t="s">
        <v>76</v>
      </c>
      <c r="B11" s="315" t="s">
        <v>77</v>
      </c>
      <c r="C11" s="315" t="s">
        <v>78</v>
      </c>
      <c r="D11" s="315" t="s">
        <v>79</v>
      </c>
      <c r="E11" s="313" t="s">
        <v>11</v>
      </c>
      <c r="F11" s="313"/>
      <c r="G11" s="313"/>
      <c r="H11" s="313"/>
      <c r="I11" s="313"/>
      <c r="J11" s="313" t="s">
        <v>12</v>
      </c>
      <c r="K11" s="313"/>
      <c r="L11" s="313"/>
      <c r="M11" s="313"/>
      <c r="N11" s="313"/>
      <c r="O11" s="313"/>
      <c r="P11" s="313" t="s">
        <v>80</v>
      </c>
    </row>
    <row r="12" spans="1:16" s="91" customFormat="1" ht="45" customHeight="1">
      <c r="A12" s="313"/>
      <c r="B12" s="315"/>
      <c r="C12" s="315"/>
      <c r="D12" s="315"/>
      <c r="E12" s="313" t="s">
        <v>13</v>
      </c>
      <c r="F12" s="313" t="s">
        <v>81</v>
      </c>
      <c r="G12" s="313" t="s">
        <v>82</v>
      </c>
      <c r="H12" s="313"/>
      <c r="I12" s="313" t="s">
        <v>83</v>
      </c>
      <c r="J12" s="313" t="s">
        <v>13</v>
      </c>
      <c r="K12" s="313" t="s">
        <v>14</v>
      </c>
      <c r="L12" s="313" t="s">
        <v>84</v>
      </c>
      <c r="M12" s="313" t="s">
        <v>82</v>
      </c>
      <c r="N12" s="313"/>
      <c r="O12" s="313" t="s">
        <v>83</v>
      </c>
      <c r="P12" s="313"/>
    </row>
    <row r="13" spans="1:16" s="91" customFormat="1" ht="58.5" customHeight="1">
      <c r="A13" s="313"/>
      <c r="B13" s="315"/>
      <c r="C13" s="315"/>
      <c r="D13" s="315"/>
      <c r="E13" s="313"/>
      <c r="F13" s="313"/>
      <c r="G13" s="313" t="s">
        <v>85</v>
      </c>
      <c r="H13" s="313" t="s">
        <v>86</v>
      </c>
      <c r="I13" s="313"/>
      <c r="J13" s="313"/>
      <c r="K13" s="313"/>
      <c r="L13" s="313"/>
      <c r="M13" s="313" t="s">
        <v>85</v>
      </c>
      <c r="N13" s="313" t="s">
        <v>86</v>
      </c>
      <c r="O13" s="313"/>
      <c r="P13" s="313"/>
    </row>
    <row r="14" spans="1:16" s="91" customFormat="1" ht="52.5" customHeight="1">
      <c r="A14" s="313"/>
      <c r="B14" s="315"/>
      <c r="C14" s="315"/>
      <c r="D14" s="315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</row>
    <row r="15" spans="1:16" s="91" customFormat="1" ht="27" customHeight="1">
      <c r="A15" s="92">
        <v>1</v>
      </c>
      <c r="B15" s="90">
        <v>2</v>
      </c>
      <c r="C15" s="90">
        <v>3</v>
      </c>
      <c r="D15" s="90">
        <v>4</v>
      </c>
      <c r="E15" s="92">
        <v>5</v>
      </c>
      <c r="F15" s="92">
        <v>6</v>
      </c>
      <c r="G15" s="90">
        <v>7</v>
      </c>
      <c r="H15" s="90">
        <v>8</v>
      </c>
      <c r="I15" s="90">
        <v>9</v>
      </c>
      <c r="J15" s="92">
        <v>10</v>
      </c>
      <c r="K15" s="92">
        <v>11</v>
      </c>
      <c r="L15" s="90">
        <v>12</v>
      </c>
      <c r="M15" s="90">
        <v>13</v>
      </c>
      <c r="N15" s="90">
        <v>14</v>
      </c>
      <c r="O15" s="90">
        <v>15</v>
      </c>
      <c r="P15" s="90">
        <v>16</v>
      </c>
    </row>
    <row r="16" spans="1:16" s="91" customFormat="1" ht="60" customHeight="1">
      <c r="A16" s="93" t="s">
        <v>87</v>
      </c>
      <c r="B16" s="94"/>
      <c r="C16" s="94"/>
      <c r="D16" s="95" t="s">
        <v>88</v>
      </c>
      <c r="E16" s="96">
        <f>E17</f>
        <v>41098643</v>
      </c>
      <c r="F16" s="96">
        <f>F17</f>
        <v>41098643</v>
      </c>
      <c r="G16" s="96">
        <f>G17</f>
        <v>28016132</v>
      </c>
      <c r="H16" s="96">
        <f>H17</f>
        <v>537369</v>
      </c>
      <c r="I16" s="96">
        <f>I17</f>
        <v>0</v>
      </c>
      <c r="J16" s="96">
        <f>L16+O16</f>
        <v>552038</v>
      </c>
      <c r="K16" s="96">
        <f>K17</f>
        <v>149920</v>
      </c>
      <c r="L16" s="96">
        <f>L17</f>
        <v>16077</v>
      </c>
      <c r="M16" s="96">
        <f>M17</f>
        <v>0</v>
      </c>
      <c r="N16" s="96">
        <f>N17</f>
        <v>0</v>
      </c>
      <c r="O16" s="96">
        <f>O17</f>
        <v>535961</v>
      </c>
      <c r="P16" s="96">
        <f>E16+J16</f>
        <v>41650681</v>
      </c>
    </row>
    <row r="17" spans="1:16" s="91" customFormat="1" ht="64.5" customHeight="1">
      <c r="A17" s="94" t="s">
        <v>89</v>
      </c>
      <c r="B17" s="93"/>
      <c r="C17" s="93"/>
      <c r="D17" s="97" t="s">
        <v>88</v>
      </c>
      <c r="E17" s="98">
        <f>F17+I17</f>
        <v>41098643</v>
      </c>
      <c r="F17" s="98">
        <f>F18+F21+F29+F31+F33+F36</f>
        <v>41098643</v>
      </c>
      <c r="G17" s="98">
        <f>G18+G21+G29+G31+G33</f>
        <v>28016132</v>
      </c>
      <c r="H17" s="98">
        <f>H18+H21+H29+H31+H33</f>
        <v>537369</v>
      </c>
      <c r="I17" s="98">
        <f>I18+I21+I29+I31+I33</f>
        <v>0</v>
      </c>
      <c r="J17" s="98">
        <f>L17+O17</f>
        <v>552038</v>
      </c>
      <c r="K17" s="98">
        <f>K18+K21+K29+K31+K33</f>
        <v>149920</v>
      </c>
      <c r="L17" s="98">
        <f>L18+L21+L29+L31+L33</f>
        <v>16077</v>
      </c>
      <c r="M17" s="98">
        <f>M18+M21+M29+M31+M33</f>
        <v>0</v>
      </c>
      <c r="N17" s="98">
        <f>N18+N21+N29+N31+N33</f>
        <v>0</v>
      </c>
      <c r="O17" s="98">
        <f>O18+O21+O29+O31+O33+O36</f>
        <v>535961</v>
      </c>
      <c r="P17" s="98">
        <f>E17+J17</f>
        <v>41650681</v>
      </c>
    </row>
    <row r="18" spans="1:16" s="99" customFormat="1" ht="57" customHeight="1">
      <c r="A18" s="93"/>
      <c r="B18" s="93" t="s">
        <v>90</v>
      </c>
      <c r="C18" s="93"/>
      <c r="D18" s="95" t="s">
        <v>91</v>
      </c>
      <c r="E18" s="96">
        <f aca="true" t="shared" si="0" ref="E18:P18">E19+E20</f>
        <v>37565697</v>
      </c>
      <c r="F18" s="96">
        <f t="shared" si="0"/>
        <v>37565697</v>
      </c>
      <c r="G18" s="96">
        <f t="shared" si="0"/>
        <v>27890185</v>
      </c>
      <c r="H18" s="96">
        <f t="shared" si="0"/>
        <v>537369</v>
      </c>
      <c r="I18" s="96">
        <f t="shared" si="0"/>
        <v>0</v>
      </c>
      <c r="J18" s="96">
        <f t="shared" si="0"/>
        <v>16077</v>
      </c>
      <c r="K18" s="96">
        <f t="shared" si="0"/>
        <v>0</v>
      </c>
      <c r="L18" s="96">
        <f t="shared" si="0"/>
        <v>16077</v>
      </c>
      <c r="M18" s="96">
        <f t="shared" si="0"/>
        <v>0</v>
      </c>
      <c r="N18" s="96">
        <f t="shared" si="0"/>
        <v>0</v>
      </c>
      <c r="O18" s="96">
        <f t="shared" si="0"/>
        <v>0</v>
      </c>
      <c r="P18" s="96">
        <f t="shared" si="0"/>
        <v>37581774</v>
      </c>
    </row>
    <row r="19" spans="1:16" s="103" customFormat="1" ht="72" customHeight="1">
      <c r="A19" s="100" t="s">
        <v>92</v>
      </c>
      <c r="B19" s="100" t="s">
        <v>93</v>
      </c>
      <c r="C19" s="100" t="s">
        <v>94</v>
      </c>
      <c r="D19" s="101" t="s">
        <v>95</v>
      </c>
      <c r="E19" s="102">
        <f>F19</f>
        <v>37560697</v>
      </c>
      <c r="F19" s="102">
        <f>37510056+50641</f>
        <v>37560697</v>
      </c>
      <c r="G19" s="102">
        <v>27890185</v>
      </c>
      <c r="H19" s="102">
        <f>536728+641</f>
        <v>537369</v>
      </c>
      <c r="I19" s="102"/>
      <c r="J19" s="102">
        <f aca="true" t="shared" si="1" ref="J19:J27">L19+O19</f>
        <v>16077</v>
      </c>
      <c r="K19" s="102">
        <f>O19</f>
        <v>0</v>
      </c>
      <c r="L19" s="102">
        <v>16077</v>
      </c>
      <c r="M19" s="102"/>
      <c r="N19" s="102"/>
      <c r="O19" s="102">
        <v>0</v>
      </c>
      <c r="P19" s="102">
        <f aca="true" t="shared" si="2" ref="P19:P26">E19+J19</f>
        <v>37576774</v>
      </c>
    </row>
    <row r="20" spans="1:16" s="103" customFormat="1" ht="72" customHeight="1">
      <c r="A20" s="100" t="s">
        <v>96</v>
      </c>
      <c r="B20" s="100" t="s">
        <v>97</v>
      </c>
      <c r="C20" s="100" t="s">
        <v>98</v>
      </c>
      <c r="D20" s="101" t="s">
        <v>99</v>
      </c>
      <c r="E20" s="102">
        <f>F20</f>
        <v>5000</v>
      </c>
      <c r="F20" s="102">
        <v>5000</v>
      </c>
      <c r="G20" s="102"/>
      <c r="H20" s="102"/>
      <c r="I20" s="102"/>
      <c r="J20" s="102">
        <f t="shared" si="1"/>
        <v>0</v>
      </c>
      <c r="K20" s="102"/>
      <c r="L20" s="102"/>
      <c r="M20" s="102"/>
      <c r="N20" s="102"/>
      <c r="O20" s="102"/>
      <c r="P20" s="102">
        <f t="shared" si="2"/>
        <v>5000</v>
      </c>
    </row>
    <row r="21" spans="1:16" s="99" customFormat="1" ht="57" customHeight="1">
      <c r="A21" s="104"/>
      <c r="B21" s="104" t="s">
        <v>100</v>
      </c>
      <c r="C21" s="104"/>
      <c r="D21" s="105" t="s">
        <v>101</v>
      </c>
      <c r="E21" s="96">
        <f>F21+I21</f>
        <v>744171</v>
      </c>
      <c r="F21" s="96">
        <f>F22+F23+F24+F25+F26+F27+F28</f>
        <v>744171</v>
      </c>
      <c r="G21" s="96">
        <f>G22+G23+G24+G25+G26+G27+G28</f>
        <v>125947</v>
      </c>
      <c r="H21" s="96">
        <f>H22+H23+H24+H25+H26+H27+H28</f>
        <v>0</v>
      </c>
      <c r="I21" s="96">
        <f>I22+I23+I24+I25+I26+I27+I28</f>
        <v>0</v>
      </c>
      <c r="J21" s="96">
        <f t="shared" si="1"/>
        <v>0</v>
      </c>
      <c r="K21" s="96">
        <f>K22+K23+K24+K25+K26+K27+K28</f>
        <v>0</v>
      </c>
      <c r="L21" s="96">
        <f>L22+L23+L24+L25+L26+L27+L28</f>
        <v>0</v>
      </c>
      <c r="M21" s="96">
        <f>M22+M23+M24+M25+M26+M27+M28</f>
        <v>0</v>
      </c>
      <c r="N21" s="96">
        <f>N22+N23+N24+N25+N26+N27+N28</f>
        <v>0</v>
      </c>
      <c r="O21" s="96">
        <f>O22+O23+O24+O25+O26+O27+O28</f>
        <v>0</v>
      </c>
      <c r="P21" s="96">
        <f t="shared" si="2"/>
        <v>744171</v>
      </c>
    </row>
    <row r="22" spans="1:16" s="91" customFormat="1" ht="58.5" customHeight="1">
      <c r="A22" s="100" t="s">
        <v>102</v>
      </c>
      <c r="B22" s="94" t="s">
        <v>103</v>
      </c>
      <c r="C22" s="94" t="s">
        <v>104</v>
      </c>
      <c r="D22" s="97" t="s">
        <v>105</v>
      </c>
      <c r="E22" s="98">
        <f aca="true" t="shared" si="3" ref="E22:E28">F22</f>
        <v>81100</v>
      </c>
      <c r="F22" s="102">
        <v>81100</v>
      </c>
      <c r="G22" s="98"/>
      <c r="H22" s="98"/>
      <c r="I22" s="98"/>
      <c r="J22" s="98">
        <f t="shared" si="1"/>
        <v>0</v>
      </c>
      <c r="K22" s="98"/>
      <c r="L22" s="98"/>
      <c r="M22" s="98"/>
      <c r="N22" s="98"/>
      <c r="O22" s="98"/>
      <c r="P22" s="98">
        <f t="shared" si="2"/>
        <v>81100</v>
      </c>
    </row>
    <row r="23" spans="1:16" s="91" customFormat="1" ht="75" customHeight="1">
      <c r="A23" s="94" t="s">
        <v>106</v>
      </c>
      <c r="B23" s="94" t="s">
        <v>107</v>
      </c>
      <c r="C23" s="94" t="s">
        <v>104</v>
      </c>
      <c r="D23" s="97" t="s">
        <v>108</v>
      </c>
      <c r="E23" s="98">
        <f t="shared" si="3"/>
        <v>750</v>
      </c>
      <c r="F23" s="98">
        <v>750</v>
      </c>
      <c r="G23" s="98"/>
      <c r="H23" s="98"/>
      <c r="I23" s="98"/>
      <c r="J23" s="98">
        <f t="shared" si="1"/>
        <v>0</v>
      </c>
      <c r="K23" s="98"/>
      <c r="L23" s="98"/>
      <c r="M23" s="98"/>
      <c r="N23" s="98"/>
      <c r="O23" s="98"/>
      <c r="P23" s="98">
        <f t="shared" si="2"/>
        <v>750</v>
      </c>
    </row>
    <row r="24" spans="1:16" s="91" customFormat="1" ht="56.25" customHeight="1">
      <c r="A24" s="100" t="s">
        <v>109</v>
      </c>
      <c r="B24" s="94" t="s">
        <v>110</v>
      </c>
      <c r="C24" s="94" t="s">
        <v>104</v>
      </c>
      <c r="D24" s="97" t="s">
        <v>111</v>
      </c>
      <c r="E24" s="98">
        <f t="shared" si="3"/>
        <v>12150</v>
      </c>
      <c r="F24" s="102">
        <v>12150</v>
      </c>
      <c r="G24" s="98"/>
      <c r="H24" s="98"/>
      <c r="I24" s="98"/>
      <c r="J24" s="98">
        <f t="shared" si="1"/>
        <v>0</v>
      </c>
      <c r="K24" s="98"/>
      <c r="L24" s="98"/>
      <c r="M24" s="98"/>
      <c r="N24" s="98"/>
      <c r="O24" s="98"/>
      <c r="P24" s="98">
        <f t="shared" si="2"/>
        <v>12150</v>
      </c>
    </row>
    <row r="25" spans="1:16" s="91" customFormat="1" ht="70.5" customHeight="1">
      <c r="A25" s="94" t="s">
        <v>112</v>
      </c>
      <c r="B25" s="94" t="s">
        <v>113</v>
      </c>
      <c r="C25" s="94" t="s">
        <v>104</v>
      </c>
      <c r="D25" s="101" t="s">
        <v>114</v>
      </c>
      <c r="E25" s="98">
        <f t="shared" si="3"/>
        <v>10600</v>
      </c>
      <c r="F25" s="98">
        <v>10600</v>
      </c>
      <c r="G25" s="98"/>
      <c r="H25" s="98"/>
      <c r="I25" s="98"/>
      <c r="J25" s="98">
        <f t="shared" si="1"/>
        <v>0</v>
      </c>
      <c r="K25" s="98"/>
      <c r="L25" s="98"/>
      <c r="M25" s="98"/>
      <c r="N25" s="98"/>
      <c r="O25" s="98"/>
      <c r="P25" s="98">
        <f t="shared" si="2"/>
        <v>10600</v>
      </c>
    </row>
    <row r="26" spans="1:16" s="91" customFormat="1" ht="103.5" customHeight="1">
      <c r="A26" s="94" t="s">
        <v>115</v>
      </c>
      <c r="B26" s="94" t="s">
        <v>116</v>
      </c>
      <c r="C26" s="94" t="s">
        <v>104</v>
      </c>
      <c r="D26" s="101" t="s">
        <v>117</v>
      </c>
      <c r="E26" s="98">
        <f t="shared" si="3"/>
        <v>21000</v>
      </c>
      <c r="F26" s="98">
        <v>21000</v>
      </c>
      <c r="G26" s="98"/>
      <c r="H26" s="98"/>
      <c r="I26" s="98"/>
      <c r="J26" s="98">
        <f t="shared" si="1"/>
        <v>0</v>
      </c>
      <c r="K26" s="98"/>
      <c r="L26" s="98"/>
      <c r="M26" s="98"/>
      <c r="N26" s="98"/>
      <c r="O26" s="98"/>
      <c r="P26" s="98">
        <f t="shared" si="2"/>
        <v>21000</v>
      </c>
    </row>
    <row r="27" spans="1:16" s="91" customFormat="1" ht="55.5" customHeight="1">
      <c r="A27" s="100" t="s">
        <v>118</v>
      </c>
      <c r="B27" s="106" t="s">
        <v>119</v>
      </c>
      <c r="C27" s="106" t="s">
        <v>120</v>
      </c>
      <c r="D27" s="107" t="s">
        <v>121</v>
      </c>
      <c r="E27" s="108">
        <f t="shared" si="3"/>
        <v>153655</v>
      </c>
      <c r="F27" s="102">
        <v>153655</v>
      </c>
      <c r="G27" s="102">
        <v>125947</v>
      </c>
      <c r="H27" s="108"/>
      <c r="I27" s="108"/>
      <c r="J27" s="108">
        <f t="shared" si="1"/>
        <v>0</v>
      </c>
      <c r="K27" s="108"/>
      <c r="L27" s="108"/>
      <c r="M27" s="108"/>
      <c r="N27" s="108"/>
      <c r="O27" s="108"/>
      <c r="P27" s="108">
        <f>J27+E27</f>
        <v>153655</v>
      </c>
    </row>
    <row r="28" spans="1:16" s="91" customFormat="1" ht="51.75" customHeight="1">
      <c r="A28" s="100" t="s">
        <v>122</v>
      </c>
      <c r="B28" s="94" t="s">
        <v>123</v>
      </c>
      <c r="C28" s="94" t="s">
        <v>124</v>
      </c>
      <c r="D28" s="101" t="s">
        <v>125</v>
      </c>
      <c r="E28" s="102">
        <f t="shared" si="3"/>
        <v>464916</v>
      </c>
      <c r="F28" s="102">
        <v>464916</v>
      </c>
      <c r="G28" s="98"/>
      <c r="H28" s="98"/>
      <c r="I28" s="98"/>
      <c r="J28" s="98">
        <v>0</v>
      </c>
      <c r="K28" s="98"/>
      <c r="L28" s="98"/>
      <c r="M28" s="98"/>
      <c r="N28" s="98"/>
      <c r="O28" s="98"/>
      <c r="P28" s="98">
        <f>E28+J28</f>
        <v>464916</v>
      </c>
    </row>
    <row r="29" spans="1:16" s="99" customFormat="1" ht="51.75" customHeight="1">
      <c r="A29" s="93"/>
      <c r="B29" s="93" t="s">
        <v>126</v>
      </c>
      <c r="C29" s="93"/>
      <c r="D29" s="105" t="s">
        <v>127</v>
      </c>
      <c r="E29" s="109">
        <f aca="true" t="shared" si="4" ref="E29:P29">E30</f>
        <v>160040</v>
      </c>
      <c r="F29" s="109">
        <f t="shared" si="4"/>
        <v>160040</v>
      </c>
      <c r="G29" s="109">
        <f t="shared" si="4"/>
        <v>0</v>
      </c>
      <c r="H29" s="109">
        <f t="shared" si="4"/>
        <v>0</v>
      </c>
      <c r="I29" s="109">
        <f t="shared" si="4"/>
        <v>0</v>
      </c>
      <c r="J29" s="109">
        <f t="shared" si="4"/>
        <v>0</v>
      </c>
      <c r="K29" s="109">
        <f t="shared" si="4"/>
        <v>0</v>
      </c>
      <c r="L29" s="109">
        <f t="shared" si="4"/>
        <v>0</v>
      </c>
      <c r="M29" s="109">
        <f t="shared" si="4"/>
        <v>0</v>
      </c>
      <c r="N29" s="109">
        <f t="shared" si="4"/>
        <v>0</v>
      </c>
      <c r="O29" s="109">
        <f t="shared" si="4"/>
        <v>0</v>
      </c>
      <c r="P29" s="109">
        <f t="shared" si="4"/>
        <v>160040</v>
      </c>
    </row>
    <row r="30" spans="1:16" s="91" customFormat="1" ht="58.5" customHeight="1">
      <c r="A30" s="100" t="s">
        <v>128</v>
      </c>
      <c r="B30" s="94" t="s">
        <v>129</v>
      </c>
      <c r="C30" s="94" t="s">
        <v>130</v>
      </c>
      <c r="D30" s="97" t="s">
        <v>131</v>
      </c>
      <c r="E30" s="98">
        <f>F30</f>
        <v>160040</v>
      </c>
      <c r="F30" s="102">
        <v>160040</v>
      </c>
      <c r="G30" s="98"/>
      <c r="H30" s="98"/>
      <c r="I30" s="98"/>
      <c r="J30" s="102">
        <f>L30+O30</f>
        <v>0</v>
      </c>
      <c r="K30" s="102">
        <f>O30</f>
        <v>0</v>
      </c>
      <c r="L30" s="102">
        <v>0</v>
      </c>
      <c r="M30" s="102">
        <v>0</v>
      </c>
      <c r="N30" s="102">
        <v>0</v>
      </c>
      <c r="O30" s="102"/>
      <c r="P30" s="102">
        <f>E30+J30</f>
        <v>160040</v>
      </c>
    </row>
    <row r="31" spans="1:16" s="91" customFormat="1" ht="50.25" customHeight="1">
      <c r="A31" s="93"/>
      <c r="B31" s="93" t="s">
        <v>132</v>
      </c>
      <c r="C31" s="93"/>
      <c r="D31" s="95" t="s">
        <v>133</v>
      </c>
      <c r="E31" s="96">
        <f aca="true" t="shared" si="5" ref="E31:P31">E32</f>
        <v>46400</v>
      </c>
      <c r="F31" s="96">
        <f t="shared" si="5"/>
        <v>46400</v>
      </c>
      <c r="G31" s="96">
        <f t="shared" si="5"/>
        <v>0</v>
      </c>
      <c r="H31" s="96">
        <f t="shared" si="5"/>
        <v>0</v>
      </c>
      <c r="I31" s="96">
        <f t="shared" si="5"/>
        <v>0</v>
      </c>
      <c r="J31" s="96">
        <f t="shared" si="5"/>
        <v>0</v>
      </c>
      <c r="K31" s="96">
        <f t="shared" si="5"/>
        <v>0</v>
      </c>
      <c r="L31" s="96">
        <f t="shared" si="5"/>
        <v>0</v>
      </c>
      <c r="M31" s="96">
        <f t="shared" si="5"/>
        <v>0</v>
      </c>
      <c r="N31" s="96">
        <f t="shared" si="5"/>
        <v>0</v>
      </c>
      <c r="O31" s="96">
        <f t="shared" si="5"/>
        <v>0</v>
      </c>
      <c r="P31" s="96">
        <f t="shared" si="5"/>
        <v>46400</v>
      </c>
    </row>
    <row r="32" spans="1:16" s="91" customFormat="1" ht="98.25" customHeight="1">
      <c r="A32" s="94" t="s">
        <v>134</v>
      </c>
      <c r="B32" s="94" t="s">
        <v>135</v>
      </c>
      <c r="C32" s="94" t="s">
        <v>136</v>
      </c>
      <c r="D32" s="97" t="s">
        <v>137</v>
      </c>
      <c r="E32" s="98">
        <f aca="true" t="shared" si="6" ref="E32:E39">F32</f>
        <v>46400</v>
      </c>
      <c r="F32" s="98">
        <v>46400</v>
      </c>
      <c r="G32" s="98"/>
      <c r="H32" s="98"/>
      <c r="I32" s="98"/>
      <c r="J32" s="98">
        <f>L32+O32</f>
        <v>0</v>
      </c>
      <c r="K32" s="98"/>
      <c r="L32" s="98"/>
      <c r="M32" s="98"/>
      <c r="N32" s="98"/>
      <c r="O32" s="98"/>
      <c r="P32" s="98">
        <f>E32+J32</f>
        <v>46400</v>
      </c>
    </row>
    <row r="33" spans="1:16" s="91" customFormat="1" ht="51.75" customHeight="1">
      <c r="A33" s="93"/>
      <c r="B33" s="93" t="s">
        <v>138</v>
      </c>
      <c r="C33" s="93"/>
      <c r="D33" s="95" t="s">
        <v>139</v>
      </c>
      <c r="E33" s="96">
        <f t="shared" si="6"/>
        <v>2218191</v>
      </c>
      <c r="F33" s="96">
        <f>F34+F35</f>
        <v>2218191</v>
      </c>
      <c r="G33" s="96">
        <f>G34+G35</f>
        <v>0</v>
      </c>
      <c r="H33" s="96">
        <f>H34+H35</f>
        <v>0</v>
      </c>
      <c r="I33" s="96">
        <f>I34+I35</f>
        <v>0</v>
      </c>
      <c r="J33" s="96">
        <f>L33+O33</f>
        <v>149920</v>
      </c>
      <c r="K33" s="96">
        <f aca="true" t="shared" si="7" ref="K33:P33">K34+K35</f>
        <v>149920</v>
      </c>
      <c r="L33" s="96">
        <f t="shared" si="7"/>
        <v>0</v>
      </c>
      <c r="M33" s="96">
        <f t="shared" si="7"/>
        <v>0</v>
      </c>
      <c r="N33" s="96">
        <f t="shared" si="7"/>
        <v>0</v>
      </c>
      <c r="O33" s="96">
        <f t="shared" si="7"/>
        <v>149920</v>
      </c>
      <c r="P33" s="96">
        <f t="shared" si="7"/>
        <v>2368111</v>
      </c>
    </row>
    <row r="34" spans="1:16" s="110" customFormat="1" ht="55.5" customHeight="1">
      <c r="A34" s="100" t="s">
        <v>140</v>
      </c>
      <c r="B34" s="100" t="s">
        <v>141</v>
      </c>
      <c r="C34" s="100" t="s">
        <v>142</v>
      </c>
      <c r="D34" s="101" t="s">
        <v>143</v>
      </c>
      <c r="E34" s="102">
        <f t="shared" si="6"/>
        <v>2216191</v>
      </c>
      <c r="F34" s="102">
        <v>2216191</v>
      </c>
      <c r="G34" s="102"/>
      <c r="H34" s="102"/>
      <c r="I34" s="102"/>
      <c r="J34" s="102">
        <f>L34+O34</f>
        <v>149920</v>
      </c>
      <c r="K34" s="102">
        <f>O34</f>
        <v>149920</v>
      </c>
      <c r="L34" s="102">
        <v>0</v>
      </c>
      <c r="M34" s="102">
        <v>0</v>
      </c>
      <c r="N34" s="102">
        <v>0</v>
      </c>
      <c r="O34" s="102">
        <f>386041-386041+149920</f>
        <v>149920</v>
      </c>
      <c r="P34" s="102">
        <f>E34+J34</f>
        <v>2366111</v>
      </c>
    </row>
    <row r="35" spans="1:16" s="91" customFormat="1" ht="51.75" customHeight="1">
      <c r="A35" s="94" t="s">
        <v>144</v>
      </c>
      <c r="B35" s="94" t="s">
        <v>145</v>
      </c>
      <c r="C35" s="94" t="s">
        <v>146</v>
      </c>
      <c r="D35" s="97" t="s">
        <v>147</v>
      </c>
      <c r="E35" s="98">
        <f t="shared" si="6"/>
        <v>2000</v>
      </c>
      <c r="F35" s="98">
        <v>2000</v>
      </c>
      <c r="G35" s="98"/>
      <c r="H35" s="98"/>
      <c r="I35" s="98"/>
      <c r="J35" s="98">
        <v>0</v>
      </c>
      <c r="K35" s="98"/>
      <c r="L35" s="98"/>
      <c r="M35" s="98"/>
      <c r="N35" s="98"/>
      <c r="O35" s="98"/>
      <c r="P35" s="98">
        <f>E35+J35</f>
        <v>2000</v>
      </c>
    </row>
    <row r="36" spans="1:16" s="91" customFormat="1" ht="51.75" customHeight="1">
      <c r="A36" s="94"/>
      <c r="B36" s="93" t="s">
        <v>148</v>
      </c>
      <c r="C36" s="94"/>
      <c r="D36" s="105" t="s">
        <v>149</v>
      </c>
      <c r="E36" s="96">
        <f>F36</f>
        <v>364144</v>
      </c>
      <c r="F36" s="96">
        <f>F38+F37</f>
        <v>364144</v>
      </c>
      <c r="G36" s="96">
        <f aca="true" t="shared" si="8" ref="G36:P36">G38+G37</f>
        <v>0</v>
      </c>
      <c r="H36" s="96">
        <f t="shared" si="8"/>
        <v>0</v>
      </c>
      <c r="I36" s="96">
        <f t="shared" si="8"/>
        <v>0</v>
      </c>
      <c r="J36" s="96">
        <f t="shared" si="8"/>
        <v>386041</v>
      </c>
      <c r="K36" s="96">
        <f t="shared" si="8"/>
        <v>386041</v>
      </c>
      <c r="L36" s="96">
        <f t="shared" si="8"/>
        <v>0</v>
      </c>
      <c r="M36" s="96">
        <f t="shared" si="8"/>
        <v>0</v>
      </c>
      <c r="N36" s="96">
        <f t="shared" si="8"/>
        <v>0</v>
      </c>
      <c r="O36" s="96">
        <f t="shared" si="8"/>
        <v>386041</v>
      </c>
      <c r="P36" s="96">
        <f t="shared" si="8"/>
        <v>750185</v>
      </c>
    </row>
    <row r="37" spans="1:16" s="91" customFormat="1" ht="51.75" customHeight="1">
      <c r="A37" s="94" t="s">
        <v>150</v>
      </c>
      <c r="B37" s="94" t="s">
        <v>151</v>
      </c>
      <c r="C37" s="94" t="s">
        <v>152</v>
      </c>
      <c r="D37" s="111" t="s">
        <v>153</v>
      </c>
      <c r="E37" s="102">
        <f>F37</f>
        <v>0</v>
      </c>
      <c r="F37" s="102">
        <v>0</v>
      </c>
      <c r="G37" s="102"/>
      <c r="H37" s="102"/>
      <c r="I37" s="102"/>
      <c r="J37" s="102">
        <f>L37+O37</f>
        <v>386041</v>
      </c>
      <c r="K37" s="102">
        <f>O37</f>
        <v>386041</v>
      </c>
      <c r="L37" s="102">
        <v>0</v>
      </c>
      <c r="M37" s="102">
        <v>0</v>
      </c>
      <c r="N37" s="102">
        <v>0</v>
      </c>
      <c r="O37" s="102">
        <v>386041</v>
      </c>
      <c r="P37" s="102">
        <f>E37+J37</f>
        <v>386041</v>
      </c>
    </row>
    <row r="38" spans="1:16" s="103" customFormat="1" ht="59.25" customHeight="1">
      <c r="A38" s="100" t="s">
        <v>154</v>
      </c>
      <c r="B38" s="100" t="s">
        <v>155</v>
      </c>
      <c r="C38" s="100" t="s">
        <v>156</v>
      </c>
      <c r="D38" s="112" t="s">
        <v>157</v>
      </c>
      <c r="E38" s="102">
        <f t="shared" si="6"/>
        <v>364144</v>
      </c>
      <c r="F38" s="102">
        <v>364144</v>
      </c>
      <c r="G38" s="102">
        <v>0</v>
      </c>
      <c r="H38" s="102">
        <v>0</v>
      </c>
      <c r="I38" s="102">
        <v>0</v>
      </c>
      <c r="J38" s="102">
        <f>L38+O38</f>
        <v>0</v>
      </c>
      <c r="K38" s="102">
        <v>0</v>
      </c>
      <c r="L38" s="102"/>
      <c r="M38" s="102"/>
      <c r="N38" s="102"/>
      <c r="O38" s="102">
        <v>0</v>
      </c>
      <c r="P38" s="102">
        <f>E38+J38</f>
        <v>364144</v>
      </c>
    </row>
    <row r="39" spans="1:16" s="91" customFormat="1" ht="70.5" customHeight="1">
      <c r="A39" s="93" t="s">
        <v>158</v>
      </c>
      <c r="B39" s="94"/>
      <c r="C39" s="94"/>
      <c r="D39" s="95" t="s">
        <v>159</v>
      </c>
      <c r="E39" s="96">
        <f t="shared" si="6"/>
        <v>13794012</v>
      </c>
      <c r="F39" s="96">
        <f>F40</f>
        <v>13794012</v>
      </c>
      <c r="G39" s="96">
        <f>G40</f>
        <v>9713169</v>
      </c>
      <c r="H39" s="96">
        <f>H40</f>
        <v>307889</v>
      </c>
      <c r="I39" s="96">
        <f>I40</f>
        <v>0</v>
      </c>
      <c r="J39" s="96">
        <f>L39+O39</f>
        <v>2473279</v>
      </c>
      <c r="K39" s="96">
        <f>K40</f>
        <v>1700000</v>
      </c>
      <c r="L39" s="96">
        <f>L40</f>
        <v>621620</v>
      </c>
      <c r="M39" s="96">
        <f>M40</f>
        <v>485349</v>
      </c>
      <c r="N39" s="96">
        <f>N40</f>
        <v>16232</v>
      </c>
      <c r="O39" s="96">
        <f>O40</f>
        <v>1851659</v>
      </c>
      <c r="P39" s="96">
        <f>E39+J39</f>
        <v>16267291</v>
      </c>
    </row>
    <row r="40" spans="1:16" s="91" customFormat="1" ht="79.5" customHeight="1">
      <c r="A40" s="94" t="s">
        <v>160</v>
      </c>
      <c r="B40" s="93"/>
      <c r="C40" s="93"/>
      <c r="D40" s="97" t="s">
        <v>159</v>
      </c>
      <c r="E40" s="98">
        <f>E41+E65+E67</f>
        <v>13794012</v>
      </c>
      <c r="F40" s="98">
        <f>F41+F65+F67</f>
        <v>13794012</v>
      </c>
      <c r="G40" s="98">
        <f>G41+G65+G67</f>
        <v>9713169</v>
      </c>
      <c r="H40" s="98">
        <f aca="true" t="shared" si="9" ref="H40:N40">H41+H65</f>
        <v>307889</v>
      </c>
      <c r="I40" s="98">
        <f t="shared" si="9"/>
        <v>0</v>
      </c>
      <c r="J40" s="98">
        <f t="shared" si="9"/>
        <v>2321620</v>
      </c>
      <c r="K40" s="98">
        <f t="shared" si="9"/>
        <v>1700000</v>
      </c>
      <c r="L40" s="98">
        <f t="shared" si="9"/>
        <v>621620</v>
      </c>
      <c r="M40" s="98">
        <f t="shared" si="9"/>
        <v>485349</v>
      </c>
      <c r="N40" s="98">
        <f t="shared" si="9"/>
        <v>16232</v>
      </c>
      <c r="O40" s="98">
        <f>O41+O65+O67</f>
        <v>1851659</v>
      </c>
      <c r="P40" s="98">
        <f>P41+P65+P67</f>
        <v>16267291</v>
      </c>
    </row>
    <row r="41" spans="1:16" s="91" customFormat="1" ht="55.5" customHeight="1">
      <c r="A41" s="93"/>
      <c r="B41" s="93" t="s">
        <v>100</v>
      </c>
      <c r="C41" s="93"/>
      <c r="D41" s="95" t="s">
        <v>101</v>
      </c>
      <c r="E41" s="96">
        <f>F41+I41</f>
        <v>13771087</v>
      </c>
      <c r="F41" s="96">
        <f>SUM(F42:F64)</f>
        <v>13771087</v>
      </c>
      <c r="G41" s="96">
        <f>SUM(G42:G64)</f>
        <v>9713169</v>
      </c>
      <c r="H41" s="96">
        <f>SUM(H42:H64)</f>
        <v>307889</v>
      </c>
      <c r="I41" s="96">
        <f>SUM(I42:I64)</f>
        <v>0</v>
      </c>
      <c r="J41" s="96">
        <f aca="true" t="shared" si="10" ref="J41:J64">L41+O41</f>
        <v>2321620</v>
      </c>
      <c r="K41" s="96">
        <f>SUM(K42:K64)</f>
        <v>1700000</v>
      </c>
      <c r="L41" s="96">
        <f>SUM(L42:L67)</f>
        <v>621620</v>
      </c>
      <c r="M41" s="96">
        <f>SUM(M42:M64)</f>
        <v>485349</v>
      </c>
      <c r="N41" s="96">
        <f>SUM(N42:N64)</f>
        <v>16232</v>
      </c>
      <c r="O41" s="96">
        <f>SUM(O42:O64)</f>
        <v>1700000</v>
      </c>
      <c r="P41" s="96">
        <f>E41+J41</f>
        <v>16092707</v>
      </c>
    </row>
    <row r="42" spans="1:16" s="110" customFormat="1" ht="69" customHeight="1" hidden="1">
      <c r="A42" s="100" t="s">
        <v>161</v>
      </c>
      <c r="B42" s="100" t="s">
        <v>162</v>
      </c>
      <c r="C42" s="100" t="s">
        <v>163</v>
      </c>
      <c r="D42" s="101" t="s">
        <v>164</v>
      </c>
      <c r="E42" s="102">
        <f aca="true" t="shared" si="11" ref="E42:E64">F42</f>
        <v>0</v>
      </c>
      <c r="F42" s="102">
        <v>0</v>
      </c>
      <c r="G42" s="102"/>
      <c r="H42" s="102"/>
      <c r="I42" s="102"/>
      <c r="J42" s="102">
        <f t="shared" si="10"/>
        <v>0</v>
      </c>
      <c r="K42" s="102"/>
      <c r="L42" s="102"/>
      <c r="M42" s="102"/>
      <c r="N42" s="102"/>
      <c r="O42" s="102"/>
      <c r="P42" s="102">
        <f aca="true" t="shared" si="12" ref="P42:P64">J42+E42</f>
        <v>0</v>
      </c>
    </row>
    <row r="43" spans="1:16" s="110" customFormat="1" ht="70.5" customHeight="1" hidden="1">
      <c r="A43" s="100" t="s">
        <v>165</v>
      </c>
      <c r="B43" s="100" t="s">
        <v>166</v>
      </c>
      <c r="C43" s="100" t="s">
        <v>167</v>
      </c>
      <c r="D43" s="101" t="s">
        <v>168</v>
      </c>
      <c r="E43" s="102">
        <f t="shared" si="11"/>
        <v>0</v>
      </c>
      <c r="F43" s="102">
        <v>0</v>
      </c>
      <c r="G43" s="102"/>
      <c r="H43" s="102"/>
      <c r="I43" s="102"/>
      <c r="J43" s="102">
        <f t="shared" si="10"/>
        <v>0</v>
      </c>
      <c r="K43" s="102"/>
      <c r="L43" s="102"/>
      <c r="M43" s="102"/>
      <c r="N43" s="102"/>
      <c r="O43" s="102"/>
      <c r="P43" s="102">
        <f t="shared" si="12"/>
        <v>0</v>
      </c>
    </row>
    <row r="44" spans="1:16" s="91" customFormat="1" ht="96.75" customHeight="1" hidden="1">
      <c r="A44" s="94" t="s">
        <v>169</v>
      </c>
      <c r="B44" s="94" t="s">
        <v>170</v>
      </c>
      <c r="C44" s="94" t="s">
        <v>163</v>
      </c>
      <c r="D44" s="97" t="s">
        <v>171</v>
      </c>
      <c r="E44" s="98">
        <f t="shared" si="11"/>
        <v>0</v>
      </c>
      <c r="F44" s="98">
        <v>0</v>
      </c>
      <c r="G44" s="98"/>
      <c r="H44" s="98"/>
      <c r="I44" s="98"/>
      <c r="J44" s="98">
        <f t="shared" si="10"/>
        <v>0</v>
      </c>
      <c r="K44" s="98"/>
      <c r="L44" s="98"/>
      <c r="M44" s="98"/>
      <c r="N44" s="98"/>
      <c r="O44" s="98"/>
      <c r="P44" s="98">
        <f t="shared" si="12"/>
        <v>0</v>
      </c>
    </row>
    <row r="45" spans="1:16" s="110" customFormat="1" ht="67.5" customHeight="1" hidden="1">
      <c r="A45" s="100" t="s">
        <v>172</v>
      </c>
      <c r="B45" s="100" t="s">
        <v>173</v>
      </c>
      <c r="C45" s="100" t="s">
        <v>167</v>
      </c>
      <c r="D45" s="101" t="s">
        <v>174</v>
      </c>
      <c r="E45" s="102">
        <f t="shared" si="11"/>
        <v>0</v>
      </c>
      <c r="F45" s="102">
        <v>0</v>
      </c>
      <c r="G45" s="102"/>
      <c r="H45" s="102"/>
      <c r="I45" s="102"/>
      <c r="J45" s="102">
        <f t="shared" si="10"/>
        <v>0</v>
      </c>
      <c r="K45" s="102"/>
      <c r="L45" s="102"/>
      <c r="M45" s="102"/>
      <c r="N45" s="102"/>
      <c r="O45" s="102"/>
      <c r="P45" s="102">
        <f t="shared" si="12"/>
        <v>0</v>
      </c>
    </row>
    <row r="46" spans="1:16" s="91" customFormat="1" ht="54" customHeight="1" hidden="1">
      <c r="A46" s="113" t="s">
        <v>175</v>
      </c>
      <c r="B46" s="113" t="s">
        <v>176</v>
      </c>
      <c r="C46" s="113" t="s">
        <v>104</v>
      </c>
      <c r="D46" s="114" t="s">
        <v>177</v>
      </c>
      <c r="E46" s="98">
        <f t="shared" si="11"/>
        <v>0</v>
      </c>
      <c r="F46" s="102">
        <v>0</v>
      </c>
      <c r="G46" s="98"/>
      <c r="H46" s="98"/>
      <c r="I46" s="98"/>
      <c r="J46" s="98">
        <f t="shared" si="10"/>
        <v>0</v>
      </c>
      <c r="K46" s="98"/>
      <c r="L46" s="98"/>
      <c r="M46" s="98"/>
      <c r="N46" s="98"/>
      <c r="O46" s="98"/>
      <c r="P46" s="98">
        <f t="shared" si="12"/>
        <v>0</v>
      </c>
    </row>
    <row r="47" spans="1:16" s="91" customFormat="1" ht="54" customHeight="1" hidden="1">
      <c r="A47" s="113" t="s">
        <v>178</v>
      </c>
      <c r="B47" s="113" t="s">
        <v>179</v>
      </c>
      <c r="C47" s="113" t="s">
        <v>104</v>
      </c>
      <c r="D47" s="115" t="s">
        <v>180</v>
      </c>
      <c r="E47" s="98">
        <f t="shared" si="11"/>
        <v>0</v>
      </c>
      <c r="F47" s="102">
        <v>0</v>
      </c>
      <c r="G47" s="98"/>
      <c r="H47" s="98"/>
      <c r="I47" s="98"/>
      <c r="J47" s="98">
        <f t="shared" si="10"/>
        <v>0</v>
      </c>
      <c r="K47" s="98"/>
      <c r="L47" s="98"/>
      <c r="M47" s="98"/>
      <c r="N47" s="98"/>
      <c r="O47" s="98"/>
      <c r="P47" s="98">
        <f t="shared" si="12"/>
        <v>0</v>
      </c>
    </row>
    <row r="48" spans="1:16" s="91" customFormat="1" ht="55.5" customHeight="1" hidden="1">
      <c r="A48" s="113" t="s">
        <v>181</v>
      </c>
      <c r="B48" s="113" t="s">
        <v>182</v>
      </c>
      <c r="C48" s="113" t="s">
        <v>104</v>
      </c>
      <c r="D48" s="114" t="s">
        <v>183</v>
      </c>
      <c r="E48" s="98">
        <f t="shared" si="11"/>
        <v>0</v>
      </c>
      <c r="F48" s="102">
        <v>0</v>
      </c>
      <c r="G48" s="98"/>
      <c r="H48" s="98"/>
      <c r="I48" s="98"/>
      <c r="J48" s="98">
        <f t="shared" si="10"/>
        <v>0</v>
      </c>
      <c r="K48" s="98"/>
      <c r="L48" s="98"/>
      <c r="M48" s="98"/>
      <c r="N48" s="98"/>
      <c r="O48" s="98"/>
      <c r="P48" s="98">
        <f t="shared" si="12"/>
        <v>0</v>
      </c>
    </row>
    <row r="49" spans="1:16" s="91" customFormat="1" ht="52.5" customHeight="1" hidden="1">
      <c r="A49" s="113" t="s">
        <v>184</v>
      </c>
      <c r="B49" s="113" t="s">
        <v>185</v>
      </c>
      <c r="C49" s="113" t="s">
        <v>104</v>
      </c>
      <c r="D49" s="115" t="s">
        <v>186</v>
      </c>
      <c r="E49" s="98">
        <f t="shared" si="11"/>
        <v>0</v>
      </c>
      <c r="F49" s="102">
        <v>0</v>
      </c>
      <c r="G49" s="98"/>
      <c r="H49" s="116"/>
      <c r="I49" s="98"/>
      <c r="J49" s="98">
        <f t="shared" si="10"/>
        <v>0</v>
      </c>
      <c r="K49" s="98"/>
      <c r="L49" s="98"/>
      <c r="M49" s="98"/>
      <c r="N49" s="98"/>
      <c r="O49" s="98"/>
      <c r="P49" s="98">
        <f t="shared" si="12"/>
        <v>0</v>
      </c>
    </row>
    <row r="50" spans="1:16" s="91" customFormat="1" ht="52.5" customHeight="1" hidden="1">
      <c r="A50" s="113" t="s">
        <v>187</v>
      </c>
      <c r="B50" s="113" t="s">
        <v>188</v>
      </c>
      <c r="C50" s="113" t="s">
        <v>104</v>
      </c>
      <c r="D50" s="115" t="s">
        <v>189</v>
      </c>
      <c r="E50" s="98">
        <f t="shared" si="11"/>
        <v>0</v>
      </c>
      <c r="F50" s="102">
        <v>0</v>
      </c>
      <c r="G50" s="98"/>
      <c r="H50" s="98"/>
      <c r="I50" s="98"/>
      <c r="J50" s="98">
        <f t="shared" si="10"/>
        <v>0</v>
      </c>
      <c r="K50" s="98"/>
      <c r="L50" s="98"/>
      <c r="M50" s="98"/>
      <c r="N50" s="98"/>
      <c r="O50" s="98"/>
      <c r="P50" s="98">
        <f t="shared" si="12"/>
        <v>0</v>
      </c>
    </row>
    <row r="51" spans="1:16" s="91" customFormat="1" ht="52.5" customHeight="1" hidden="1">
      <c r="A51" s="113" t="s">
        <v>190</v>
      </c>
      <c r="B51" s="113" t="s">
        <v>191</v>
      </c>
      <c r="C51" s="113" t="s">
        <v>104</v>
      </c>
      <c r="D51" s="115" t="s">
        <v>192</v>
      </c>
      <c r="E51" s="98">
        <f t="shared" si="11"/>
        <v>0</v>
      </c>
      <c r="F51" s="102">
        <v>0</v>
      </c>
      <c r="G51" s="98"/>
      <c r="H51" s="98"/>
      <c r="I51" s="98"/>
      <c r="J51" s="98">
        <f t="shared" si="10"/>
        <v>0</v>
      </c>
      <c r="K51" s="98"/>
      <c r="L51" s="98"/>
      <c r="M51" s="98"/>
      <c r="N51" s="98"/>
      <c r="O51" s="98"/>
      <c r="P51" s="98">
        <f t="shared" si="12"/>
        <v>0</v>
      </c>
    </row>
    <row r="52" spans="1:16" s="91" customFormat="1" ht="54" customHeight="1" hidden="1">
      <c r="A52" s="113" t="s">
        <v>193</v>
      </c>
      <c r="B52" s="113" t="s">
        <v>194</v>
      </c>
      <c r="C52" s="113" t="s">
        <v>104</v>
      </c>
      <c r="D52" s="115" t="s">
        <v>195</v>
      </c>
      <c r="E52" s="98">
        <f t="shared" si="11"/>
        <v>0</v>
      </c>
      <c r="F52" s="102">
        <v>0</v>
      </c>
      <c r="G52" s="98"/>
      <c r="H52" s="98"/>
      <c r="I52" s="98"/>
      <c r="J52" s="98">
        <f t="shared" si="10"/>
        <v>0</v>
      </c>
      <c r="K52" s="98"/>
      <c r="L52" s="98"/>
      <c r="M52" s="98"/>
      <c r="N52" s="98"/>
      <c r="O52" s="98"/>
      <c r="P52" s="98">
        <f t="shared" si="12"/>
        <v>0</v>
      </c>
    </row>
    <row r="53" spans="1:16" s="91" customFormat="1" ht="59.25" customHeight="1" hidden="1">
      <c r="A53" s="113" t="s">
        <v>196</v>
      </c>
      <c r="B53" s="113" t="s">
        <v>197</v>
      </c>
      <c r="C53" s="113" t="s">
        <v>104</v>
      </c>
      <c r="D53" s="115" t="s">
        <v>198</v>
      </c>
      <c r="E53" s="98">
        <f t="shared" si="11"/>
        <v>0</v>
      </c>
      <c r="F53" s="102">
        <v>0</v>
      </c>
      <c r="G53" s="98"/>
      <c r="H53" s="98"/>
      <c r="I53" s="98"/>
      <c r="J53" s="98">
        <f t="shared" si="10"/>
        <v>0</v>
      </c>
      <c r="K53" s="98"/>
      <c r="L53" s="98"/>
      <c r="M53" s="98"/>
      <c r="N53" s="98"/>
      <c r="O53" s="98"/>
      <c r="P53" s="98">
        <f t="shared" si="12"/>
        <v>0</v>
      </c>
    </row>
    <row r="54" spans="1:16" s="99" customFormat="1" ht="69" customHeight="1" hidden="1">
      <c r="A54" s="113" t="s">
        <v>199</v>
      </c>
      <c r="B54" s="113" t="s">
        <v>200</v>
      </c>
      <c r="C54" s="113" t="s">
        <v>201</v>
      </c>
      <c r="D54" s="97" t="s">
        <v>202</v>
      </c>
      <c r="E54" s="98">
        <f t="shared" si="11"/>
        <v>0</v>
      </c>
      <c r="F54" s="102">
        <v>0</v>
      </c>
      <c r="G54" s="98"/>
      <c r="H54" s="98"/>
      <c r="I54" s="98"/>
      <c r="J54" s="98">
        <f t="shared" si="10"/>
        <v>0</v>
      </c>
      <c r="K54" s="98"/>
      <c r="L54" s="98"/>
      <c r="M54" s="98"/>
      <c r="N54" s="98"/>
      <c r="O54" s="98"/>
      <c r="P54" s="98">
        <f t="shared" si="12"/>
        <v>0</v>
      </c>
    </row>
    <row r="55" spans="1:16" s="99" customFormat="1" ht="99.75" customHeight="1" hidden="1">
      <c r="A55" s="113" t="s">
        <v>203</v>
      </c>
      <c r="B55" s="113" t="s">
        <v>204</v>
      </c>
      <c r="C55" s="113" t="s">
        <v>201</v>
      </c>
      <c r="D55" s="97" t="s">
        <v>205</v>
      </c>
      <c r="E55" s="98">
        <f t="shared" si="11"/>
        <v>0</v>
      </c>
      <c r="F55" s="102">
        <v>0</v>
      </c>
      <c r="G55" s="98"/>
      <c r="H55" s="98"/>
      <c r="I55" s="98"/>
      <c r="J55" s="98">
        <f t="shared" si="10"/>
        <v>0</v>
      </c>
      <c r="K55" s="98"/>
      <c r="L55" s="98"/>
      <c r="M55" s="98"/>
      <c r="N55" s="98"/>
      <c r="O55" s="98"/>
      <c r="P55" s="98">
        <f t="shared" si="12"/>
        <v>0</v>
      </c>
    </row>
    <row r="56" spans="1:16" s="99" customFormat="1" ht="73.5" customHeight="1" hidden="1">
      <c r="A56" s="113" t="s">
        <v>206</v>
      </c>
      <c r="B56" s="113" t="s">
        <v>207</v>
      </c>
      <c r="C56" s="113" t="s">
        <v>201</v>
      </c>
      <c r="D56" s="97" t="s">
        <v>208</v>
      </c>
      <c r="E56" s="98">
        <f t="shared" si="11"/>
        <v>0</v>
      </c>
      <c r="F56" s="102">
        <v>0</v>
      </c>
      <c r="G56" s="98"/>
      <c r="H56" s="98"/>
      <c r="I56" s="98"/>
      <c r="J56" s="98">
        <f t="shared" si="10"/>
        <v>0</v>
      </c>
      <c r="K56" s="98"/>
      <c r="L56" s="98"/>
      <c r="M56" s="98"/>
      <c r="N56" s="98"/>
      <c r="O56" s="98"/>
      <c r="P56" s="98">
        <f t="shared" si="12"/>
        <v>0</v>
      </c>
    </row>
    <row r="57" spans="1:16" s="118" customFormat="1" ht="96.75" customHeight="1" hidden="1">
      <c r="A57" s="117" t="s">
        <v>209</v>
      </c>
      <c r="B57" s="117" t="s">
        <v>210</v>
      </c>
      <c r="C57" s="117" t="s">
        <v>104</v>
      </c>
      <c r="D57" s="101" t="s">
        <v>211</v>
      </c>
      <c r="E57" s="102">
        <f t="shared" si="11"/>
        <v>0</v>
      </c>
      <c r="F57" s="102">
        <v>0</v>
      </c>
      <c r="G57" s="102"/>
      <c r="H57" s="102"/>
      <c r="I57" s="102"/>
      <c r="J57" s="102">
        <f t="shared" si="10"/>
        <v>0</v>
      </c>
      <c r="K57" s="102"/>
      <c r="L57" s="102"/>
      <c r="M57" s="102"/>
      <c r="N57" s="102"/>
      <c r="O57" s="102"/>
      <c r="P57" s="102">
        <f t="shared" si="12"/>
        <v>0</v>
      </c>
    </row>
    <row r="58" spans="1:16" s="99" customFormat="1" ht="101.25" customHeight="1" hidden="1">
      <c r="A58" s="113" t="s">
        <v>212</v>
      </c>
      <c r="B58" s="113" t="s">
        <v>213</v>
      </c>
      <c r="C58" s="113" t="s">
        <v>201</v>
      </c>
      <c r="D58" s="97" t="s">
        <v>214</v>
      </c>
      <c r="E58" s="98">
        <f t="shared" si="11"/>
        <v>0</v>
      </c>
      <c r="F58" s="102">
        <v>0</v>
      </c>
      <c r="G58" s="98"/>
      <c r="H58" s="98"/>
      <c r="I58" s="98"/>
      <c r="J58" s="98">
        <f t="shared" si="10"/>
        <v>0</v>
      </c>
      <c r="K58" s="98"/>
      <c r="L58" s="98"/>
      <c r="M58" s="98"/>
      <c r="N58" s="98"/>
      <c r="O58" s="98"/>
      <c r="P58" s="98">
        <f t="shared" si="12"/>
        <v>0</v>
      </c>
    </row>
    <row r="59" spans="1:16" s="99" customFormat="1" ht="233.25" customHeight="1" hidden="1">
      <c r="A59" s="113" t="s">
        <v>215</v>
      </c>
      <c r="B59" s="113" t="s">
        <v>216</v>
      </c>
      <c r="C59" s="113" t="s">
        <v>104</v>
      </c>
      <c r="D59" s="97" t="s">
        <v>217</v>
      </c>
      <c r="E59" s="98">
        <f t="shared" si="11"/>
        <v>0</v>
      </c>
      <c r="F59" s="102">
        <v>0</v>
      </c>
      <c r="G59" s="98"/>
      <c r="H59" s="98"/>
      <c r="I59" s="98"/>
      <c r="J59" s="98">
        <f t="shared" si="10"/>
        <v>0</v>
      </c>
      <c r="K59" s="98"/>
      <c r="L59" s="98"/>
      <c r="M59" s="98"/>
      <c r="N59" s="98"/>
      <c r="O59" s="98"/>
      <c r="P59" s="98">
        <f t="shared" si="12"/>
        <v>0</v>
      </c>
    </row>
    <row r="60" spans="1:16" s="99" customFormat="1" ht="62.25" customHeight="1" hidden="1">
      <c r="A60" s="113" t="s">
        <v>218</v>
      </c>
      <c r="B60" s="113" t="s">
        <v>219</v>
      </c>
      <c r="C60" s="113" t="s">
        <v>104</v>
      </c>
      <c r="D60" s="115" t="s">
        <v>220</v>
      </c>
      <c r="E60" s="98">
        <f t="shared" si="11"/>
        <v>0</v>
      </c>
      <c r="F60" s="102">
        <v>0</v>
      </c>
      <c r="G60" s="98"/>
      <c r="H60" s="98"/>
      <c r="I60" s="98"/>
      <c r="J60" s="98">
        <f t="shared" si="10"/>
        <v>0</v>
      </c>
      <c r="K60" s="98"/>
      <c r="L60" s="98"/>
      <c r="M60" s="98"/>
      <c r="N60" s="98"/>
      <c r="O60" s="98"/>
      <c r="P60" s="98">
        <f t="shared" si="12"/>
        <v>0</v>
      </c>
    </row>
    <row r="61" spans="1:16" s="103" customFormat="1" ht="99" customHeight="1">
      <c r="A61" s="117" t="s">
        <v>221</v>
      </c>
      <c r="B61" s="117" t="s">
        <v>222</v>
      </c>
      <c r="C61" s="117" t="s">
        <v>223</v>
      </c>
      <c r="D61" s="119" t="s">
        <v>224</v>
      </c>
      <c r="E61" s="102">
        <f t="shared" si="11"/>
        <v>12656429</v>
      </c>
      <c r="F61" s="102">
        <f>12574880-22925+174674-70200</f>
        <v>12656429</v>
      </c>
      <c r="G61" s="102">
        <v>9713169</v>
      </c>
      <c r="H61" s="102">
        <v>307889</v>
      </c>
      <c r="I61" s="102">
        <v>0</v>
      </c>
      <c r="J61" s="102">
        <f t="shared" si="10"/>
        <v>2321620</v>
      </c>
      <c r="K61" s="102">
        <f>O61</f>
        <v>1700000</v>
      </c>
      <c r="L61" s="102">
        <v>621620</v>
      </c>
      <c r="M61" s="102">
        <v>485349</v>
      </c>
      <c r="N61" s="102">
        <v>16232</v>
      </c>
      <c r="O61" s="102">
        <v>1700000</v>
      </c>
      <c r="P61" s="102">
        <f t="shared" si="12"/>
        <v>14978049</v>
      </c>
    </row>
    <row r="62" spans="1:16" s="91" customFormat="1" ht="123.75" customHeight="1">
      <c r="A62" s="113" t="s">
        <v>225</v>
      </c>
      <c r="B62" s="113" t="s">
        <v>226</v>
      </c>
      <c r="C62" s="113" t="s">
        <v>201</v>
      </c>
      <c r="D62" s="97" t="s">
        <v>227</v>
      </c>
      <c r="E62" s="98">
        <f t="shared" si="11"/>
        <v>714200</v>
      </c>
      <c r="F62" s="102">
        <v>714200</v>
      </c>
      <c r="G62" s="98"/>
      <c r="H62" s="98"/>
      <c r="I62" s="98"/>
      <c r="J62" s="98">
        <f t="shared" si="10"/>
        <v>0</v>
      </c>
      <c r="K62" s="98"/>
      <c r="L62" s="98"/>
      <c r="M62" s="98"/>
      <c r="N62" s="98"/>
      <c r="O62" s="98"/>
      <c r="P62" s="98">
        <f t="shared" si="12"/>
        <v>714200</v>
      </c>
    </row>
    <row r="63" spans="1:16" s="110" customFormat="1" ht="249" customHeight="1" hidden="1">
      <c r="A63" s="117" t="s">
        <v>228</v>
      </c>
      <c r="B63" s="117" t="s">
        <v>229</v>
      </c>
      <c r="C63" s="117" t="s">
        <v>104</v>
      </c>
      <c r="D63" s="101" t="s">
        <v>230</v>
      </c>
      <c r="E63" s="102">
        <f t="shared" si="11"/>
        <v>0</v>
      </c>
      <c r="F63" s="102">
        <v>0</v>
      </c>
      <c r="G63" s="102"/>
      <c r="H63" s="102"/>
      <c r="I63" s="102"/>
      <c r="J63" s="102">
        <f t="shared" si="10"/>
        <v>0</v>
      </c>
      <c r="K63" s="102"/>
      <c r="L63" s="102"/>
      <c r="M63" s="102"/>
      <c r="N63" s="102"/>
      <c r="O63" s="102"/>
      <c r="P63" s="102">
        <f t="shared" si="12"/>
        <v>0</v>
      </c>
    </row>
    <row r="64" spans="1:16" s="91" customFormat="1" ht="55.5" customHeight="1">
      <c r="A64" s="113" t="s">
        <v>231</v>
      </c>
      <c r="B64" s="113" t="s">
        <v>123</v>
      </c>
      <c r="C64" s="113" t="s">
        <v>124</v>
      </c>
      <c r="D64" s="101" t="s">
        <v>125</v>
      </c>
      <c r="E64" s="102">
        <f t="shared" si="11"/>
        <v>400458</v>
      </c>
      <c r="F64" s="102">
        <v>400458</v>
      </c>
      <c r="G64" s="98"/>
      <c r="H64" s="98"/>
      <c r="I64" s="98"/>
      <c r="J64" s="98">
        <f t="shared" si="10"/>
        <v>0</v>
      </c>
      <c r="K64" s="98"/>
      <c r="L64" s="98"/>
      <c r="M64" s="98"/>
      <c r="N64" s="98"/>
      <c r="O64" s="98"/>
      <c r="P64" s="98">
        <f t="shared" si="12"/>
        <v>400458</v>
      </c>
    </row>
    <row r="65" spans="1:16" s="91" customFormat="1" ht="55.5" customHeight="1" hidden="1">
      <c r="A65" s="113"/>
      <c r="B65" s="93" t="s">
        <v>138</v>
      </c>
      <c r="C65" s="93"/>
      <c r="D65" s="95" t="s">
        <v>139</v>
      </c>
      <c r="E65" s="109">
        <f aca="true" t="shared" si="13" ref="E65:P65">E66</f>
        <v>0</v>
      </c>
      <c r="F65" s="109">
        <f t="shared" si="13"/>
        <v>0</v>
      </c>
      <c r="G65" s="109">
        <f t="shared" si="13"/>
        <v>0</v>
      </c>
      <c r="H65" s="109">
        <f t="shared" si="13"/>
        <v>0</v>
      </c>
      <c r="I65" s="109">
        <f t="shared" si="13"/>
        <v>0</v>
      </c>
      <c r="J65" s="109">
        <f t="shared" si="13"/>
        <v>0</v>
      </c>
      <c r="K65" s="109">
        <f t="shared" si="13"/>
        <v>0</v>
      </c>
      <c r="L65" s="109">
        <f t="shared" si="13"/>
        <v>0</v>
      </c>
      <c r="M65" s="109">
        <f t="shared" si="13"/>
        <v>0</v>
      </c>
      <c r="N65" s="109">
        <f t="shared" si="13"/>
        <v>0</v>
      </c>
      <c r="O65" s="109">
        <f t="shared" si="13"/>
        <v>0</v>
      </c>
      <c r="P65" s="109">
        <f t="shared" si="13"/>
        <v>0</v>
      </c>
    </row>
    <row r="66" spans="1:16" s="103" customFormat="1" ht="141" customHeight="1" hidden="1">
      <c r="A66" s="117" t="s">
        <v>232</v>
      </c>
      <c r="B66" s="117" t="s">
        <v>233</v>
      </c>
      <c r="C66" s="117" t="s">
        <v>234</v>
      </c>
      <c r="D66" s="101" t="s">
        <v>235</v>
      </c>
      <c r="E66" s="102">
        <f>F66</f>
        <v>0</v>
      </c>
      <c r="F66" s="102">
        <v>0</v>
      </c>
      <c r="G66" s="102"/>
      <c r="H66" s="102">
        <v>0</v>
      </c>
      <c r="I66" s="102"/>
      <c r="J66" s="102">
        <f>L66+O66</f>
        <v>0</v>
      </c>
      <c r="K66" s="102">
        <v>0</v>
      </c>
      <c r="L66" s="102">
        <v>0</v>
      </c>
      <c r="M66" s="102">
        <v>0</v>
      </c>
      <c r="N66" s="102">
        <v>0</v>
      </c>
      <c r="O66" s="102">
        <v>0</v>
      </c>
      <c r="P66" s="102">
        <f>J66+E66</f>
        <v>0</v>
      </c>
    </row>
    <row r="67" spans="1:16" s="91" customFormat="1" ht="65.25" customHeight="1">
      <c r="A67" s="120"/>
      <c r="B67" s="120" t="s">
        <v>148</v>
      </c>
      <c r="C67" s="120"/>
      <c r="D67" s="121" t="s">
        <v>149</v>
      </c>
      <c r="E67" s="122">
        <f>E69</f>
        <v>22925</v>
      </c>
      <c r="F67" s="122">
        <f>F69+F68</f>
        <v>22925</v>
      </c>
      <c r="G67" s="122">
        <f aca="true" t="shared" si="14" ref="G67:P67">G69+G68</f>
        <v>0</v>
      </c>
      <c r="H67" s="122">
        <f t="shared" si="14"/>
        <v>0</v>
      </c>
      <c r="I67" s="122">
        <f t="shared" si="14"/>
        <v>0</v>
      </c>
      <c r="J67" s="122">
        <f t="shared" si="14"/>
        <v>151659</v>
      </c>
      <c r="K67" s="122">
        <f t="shared" si="14"/>
        <v>151659</v>
      </c>
      <c r="L67" s="122">
        <f t="shared" si="14"/>
        <v>0</v>
      </c>
      <c r="M67" s="122">
        <f t="shared" si="14"/>
        <v>0</v>
      </c>
      <c r="N67" s="122">
        <f t="shared" si="14"/>
        <v>0</v>
      </c>
      <c r="O67" s="122">
        <f t="shared" si="14"/>
        <v>151659</v>
      </c>
      <c r="P67" s="122">
        <f t="shared" si="14"/>
        <v>174584</v>
      </c>
    </row>
    <row r="68" spans="1:16" s="91" customFormat="1" ht="65.25" customHeight="1">
      <c r="A68" s="94" t="s">
        <v>236</v>
      </c>
      <c r="B68" s="94" t="s">
        <v>237</v>
      </c>
      <c r="C68" s="94" t="s">
        <v>152</v>
      </c>
      <c r="D68" s="101" t="s">
        <v>238</v>
      </c>
      <c r="E68" s="102">
        <f>F68</f>
        <v>0</v>
      </c>
      <c r="F68" s="102">
        <v>0</v>
      </c>
      <c r="G68" s="102"/>
      <c r="H68" s="102"/>
      <c r="I68" s="102"/>
      <c r="J68" s="102">
        <f>L68+O68</f>
        <v>151659</v>
      </c>
      <c r="K68" s="102">
        <f>O68</f>
        <v>151659</v>
      </c>
      <c r="L68" s="102">
        <v>0</v>
      </c>
      <c r="M68" s="102">
        <v>0</v>
      </c>
      <c r="N68" s="102">
        <v>0</v>
      </c>
      <c r="O68" s="102">
        <f>81459+70200</f>
        <v>151659</v>
      </c>
      <c r="P68" s="102">
        <f>E68+J68</f>
        <v>151659</v>
      </c>
    </row>
    <row r="69" spans="1:16" s="103" customFormat="1" ht="59.25" customHeight="1">
      <c r="A69" s="123" t="s">
        <v>239</v>
      </c>
      <c r="B69" s="123" t="s">
        <v>155</v>
      </c>
      <c r="C69" s="123" t="s">
        <v>156</v>
      </c>
      <c r="D69" s="112" t="s">
        <v>157</v>
      </c>
      <c r="E69" s="124">
        <f>F69</f>
        <v>22925</v>
      </c>
      <c r="F69" s="124">
        <v>22925</v>
      </c>
      <c r="G69" s="124"/>
      <c r="H69" s="124"/>
      <c r="I69" s="124"/>
      <c r="J69" s="124"/>
      <c r="K69" s="124"/>
      <c r="L69" s="124"/>
      <c r="M69" s="124"/>
      <c r="N69" s="124"/>
      <c r="O69" s="124"/>
      <c r="P69" s="124">
        <f>J69+E69</f>
        <v>22925</v>
      </c>
    </row>
    <row r="70" spans="1:16" s="91" customFormat="1" ht="80.25" customHeight="1">
      <c r="A70" s="125" t="s">
        <v>240</v>
      </c>
      <c r="B70" s="125"/>
      <c r="C70" s="125"/>
      <c r="D70" s="126" t="s">
        <v>241</v>
      </c>
      <c r="E70" s="109">
        <f aca="true" t="shared" si="15" ref="E70:P70">E71</f>
        <v>2997768</v>
      </c>
      <c r="F70" s="109">
        <f t="shared" si="15"/>
        <v>2997768</v>
      </c>
      <c r="G70" s="109">
        <f t="shared" si="15"/>
        <v>0</v>
      </c>
      <c r="H70" s="109">
        <f t="shared" si="15"/>
        <v>154788</v>
      </c>
      <c r="I70" s="109">
        <f t="shared" si="15"/>
        <v>0</v>
      </c>
      <c r="J70" s="109">
        <f t="shared" si="15"/>
        <v>242342</v>
      </c>
      <c r="K70" s="109">
        <f t="shared" si="15"/>
        <v>120000</v>
      </c>
      <c r="L70" s="109">
        <f t="shared" si="15"/>
        <v>2342</v>
      </c>
      <c r="M70" s="109">
        <f t="shared" si="15"/>
        <v>0</v>
      </c>
      <c r="N70" s="109">
        <f t="shared" si="15"/>
        <v>0</v>
      </c>
      <c r="O70" s="109">
        <f t="shared" si="15"/>
        <v>240000</v>
      </c>
      <c r="P70" s="109">
        <f t="shared" si="15"/>
        <v>3240110</v>
      </c>
    </row>
    <row r="71" spans="1:16" s="91" customFormat="1" ht="66.75" customHeight="1">
      <c r="A71" s="127" t="s">
        <v>242</v>
      </c>
      <c r="B71" s="125"/>
      <c r="C71" s="125"/>
      <c r="D71" s="31" t="s">
        <v>241</v>
      </c>
      <c r="E71" s="102">
        <f>E72+E74</f>
        <v>2997768</v>
      </c>
      <c r="F71" s="102">
        <f>F72+F74</f>
        <v>2997768</v>
      </c>
      <c r="G71" s="102">
        <f>G72</f>
        <v>0</v>
      </c>
      <c r="H71" s="102">
        <f>H72+H74</f>
        <v>154788</v>
      </c>
      <c r="I71" s="102">
        <f>I72</f>
        <v>0</v>
      </c>
      <c r="J71" s="102">
        <f aca="true" t="shared" si="16" ref="J71:P71">J72+J74</f>
        <v>242342</v>
      </c>
      <c r="K71" s="102">
        <f t="shared" si="16"/>
        <v>120000</v>
      </c>
      <c r="L71" s="102">
        <f t="shared" si="16"/>
        <v>2342</v>
      </c>
      <c r="M71" s="102">
        <f t="shared" si="16"/>
        <v>0</v>
      </c>
      <c r="N71" s="102">
        <f t="shared" si="16"/>
        <v>0</v>
      </c>
      <c r="O71" s="102">
        <f t="shared" si="16"/>
        <v>240000</v>
      </c>
      <c r="P71" s="102">
        <f t="shared" si="16"/>
        <v>3240110</v>
      </c>
    </row>
    <row r="72" spans="1:16" s="91" customFormat="1" ht="54" customHeight="1">
      <c r="A72" s="93"/>
      <c r="B72" s="93" t="s">
        <v>138</v>
      </c>
      <c r="C72" s="93"/>
      <c r="D72" s="95" t="s">
        <v>139</v>
      </c>
      <c r="E72" s="109">
        <f>E73</f>
        <v>2997768</v>
      </c>
      <c r="F72" s="109">
        <f>F73</f>
        <v>2997768</v>
      </c>
      <c r="G72" s="109">
        <f>G73</f>
        <v>0</v>
      </c>
      <c r="H72" s="109">
        <f>H73</f>
        <v>154788</v>
      </c>
      <c r="I72" s="109">
        <f>I73</f>
        <v>0</v>
      </c>
      <c r="J72" s="109">
        <f>J73</f>
        <v>122342</v>
      </c>
      <c r="K72" s="109">
        <f>K73</f>
        <v>120000</v>
      </c>
      <c r="L72" s="109">
        <f>L73+L74</f>
        <v>2342</v>
      </c>
      <c r="M72" s="109">
        <f>M73</f>
        <v>0</v>
      </c>
      <c r="N72" s="109">
        <f>N73</f>
        <v>0</v>
      </c>
      <c r="O72" s="109">
        <f>O73</f>
        <v>120000</v>
      </c>
      <c r="P72" s="109">
        <f>P73</f>
        <v>3120110</v>
      </c>
    </row>
    <row r="73" spans="1:16" s="110" customFormat="1" ht="54" customHeight="1">
      <c r="A73" s="100" t="s">
        <v>243</v>
      </c>
      <c r="B73" s="100" t="s">
        <v>141</v>
      </c>
      <c r="C73" s="100" t="s">
        <v>142</v>
      </c>
      <c r="D73" s="101" t="s">
        <v>143</v>
      </c>
      <c r="E73" s="102">
        <f>F73</f>
        <v>2997768</v>
      </c>
      <c r="F73" s="102">
        <v>2997768</v>
      </c>
      <c r="G73" s="102"/>
      <c r="H73" s="102">
        <v>154788</v>
      </c>
      <c r="I73" s="102"/>
      <c r="J73" s="102">
        <f>L73+O73</f>
        <v>122342</v>
      </c>
      <c r="K73" s="102">
        <f>O73</f>
        <v>120000</v>
      </c>
      <c r="L73" s="102">
        <v>2342</v>
      </c>
      <c r="M73" s="102">
        <v>0</v>
      </c>
      <c r="N73" s="102">
        <v>0</v>
      </c>
      <c r="O73" s="102">
        <f>198000-78000</f>
        <v>120000</v>
      </c>
      <c r="P73" s="102">
        <f>J73+E73</f>
        <v>3120110</v>
      </c>
    </row>
    <row r="74" spans="1:16" s="91" customFormat="1" ht="54" customHeight="1">
      <c r="A74" s="94"/>
      <c r="B74" s="128" t="s">
        <v>148</v>
      </c>
      <c r="C74" s="128"/>
      <c r="D74" s="105" t="s">
        <v>149</v>
      </c>
      <c r="E74" s="109">
        <f aca="true" t="shared" si="17" ref="E74:P74">E75</f>
        <v>0</v>
      </c>
      <c r="F74" s="109">
        <f t="shared" si="17"/>
        <v>0</v>
      </c>
      <c r="G74" s="109">
        <f t="shared" si="17"/>
        <v>0</v>
      </c>
      <c r="H74" s="109">
        <f t="shared" si="17"/>
        <v>0</v>
      </c>
      <c r="I74" s="109">
        <f t="shared" si="17"/>
        <v>0</v>
      </c>
      <c r="J74" s="109">
        <f t="shared" si="17"/>
        <v>120000</v>
      </c>
      <c r="K74" s="109">
        <f t="shared" si="17"/>
        <v>0</v>
      </c>
      <c r="L74" s="109">
        <f t="shared" si="17"/>
        <v>0</v>
      </c>
      <c r="M74" s="109">
        <f t="shared" si="17"/>
        <v>0</v>
      </c>
      <c r="N74" s="109">
        <f t="shared" si="17"/>
        <v>0</v>
      </c>
      <c r="O74" s="109">
        <f t="shared" si="17"/>
        <v>120000</v>
      </c>
      <c r="P74" s="109">
        <f t="shared" si="17"/>
        <v>120000</v>
      </c>
    </row>
    <row r="75" spans="1:16" s="91" customFormat="1" ht="63.75" customHeight="1">
      <c r="A75" s="94" t="s">
        <v>244</v>
      </c>
      <c r="B75" s="94" t="s">
        <v>151</v>
      </c>
      <c r="C75" s="129" t="s">
        <v>152</v>
      </c>
      <c r="D75" s="101" t="s">
        <v>153</v>
      </c>
      <c r="E75" s="102">
        <f>F75</f>
        <v>0</v>
      </c>
      <c r="F75" s="102">
        <v>0</v>
      </c>
      <c r="G75" s="98"/>
      <c r="H75" s="98">
        <v>0</v>
      </c>
      <c r="I75" s="98"/>
      <c r="J75" s="98">
        <f>L75+O75</f>
        <v>120000</v>
      </c>
      <c r="K75" s="98">
        <v>0</v>
      </c>
      <c r="L75" s="98">
        <v>0</v>
      </c>
      <c r="M75" s="98">
        <v>0</v>
      </c>
      <c r="N75" s="98">
        <v>0</v>
      </c>
      <c r="O75" s="98">
        <f>42000+78000</f>
        <v>120000</v>
      </c>
      <c r="P75" s="98">
        <f>J75+E75</f>
        <v>120000</v>
      </c>
    </row>
    <row r="76" spans="1:16" s="110" customFormat="1" ht="58.5" customHeight="1">
      <c r="A76" s="130" t="s">
        <v>57</v>
      </c>
      <c r="B76" s="130" t="s">
        <v>57</v>
      </c>
      <c r="C76" s="130" t="s">
        <v>57</v>
      </c>
      <c r="D76" s="105" t="s">
        <v>245</v>
      </c>
      <c r="E76" s="109">
        <f>F76+I76</f>
        <v>57890423</v>
      </c>
      <c r="F76" s="109">
        <f>F16+F39+F70</f>
        <v>57890423</v>
      </c>
      <c r="G76" s="109">
        <f>G16+G39+G70</f>
        <v>37729301</v>
      </c>
      <c r="H76" s="109">
        <f>H16+H39+H70</f>
        <v>1000046</v>
      </c>
      <c r="I76" s="109">
        <f>I16+I39+I70</f>
        <v>0</v>
      </c>
      <c r="J76" s="109">
        <f>L76+O76</f>
        <v>3267659</v>
      </c>
      <c r="K76" s="109">
        <f>K16+K39+K70</f>
        <v>1969920</v>
      </c>
      <c r="L76" s="109">
        <f>L16+L39+L70</f>
        <v>640039</v>
      </c>
      <c r="M76" s="109">
        <f>M16+M39+M70</f>
        <v>485349</v>
      </c>
      <c r="N76" s="109">
        <f>N16+N39+N70</f>
        <v>16232</v>
      </c>
      <c r="O76" s="109">
        <f>O16+O39+O70</f>
        <v>2627620</v>
      </c>
      <c r="P76" s="109">
        <f>E76+J76</f>
        <v>61158082</v>
      </c>
    </row>
    <row r="77" s="132" customFormat="1" ht="30.75">
      <c r="A77" s="131"/>
    </row>
    <row r="78" s="132" customFormat="1" ht="16.5">
      <c r="A78" s="133"/>
    </row>
    <row r="79" s="134" customFormat="1" ht="25.5">
      <c r="A79" s="133"/>
    </row>
    <row r="80" spans="1:11" ht="49.5">
      <c r="A80" s="135"/>
      <c r="C80" s="39"/>
      <c r="D80" s="40"/>
      <c r="E80" s="41"/>
      <c r="F80" s="40"/>
      <c r="H80" s="40"/>
      <c r="J80" s="42"/>
      <c r="K80" s="42"/>
    </row>
    <row r="81" ht="15">
      <c r="A81" s="136"/>
    </row>
    <row r="82" ht="15">
      <c r="A82" s="136"/>
    </row>
    <row r="83" ht="15">
      <c r="A83" s="136"/>
    </row>
  </sheetData>
  <sheetProtection selectLockedCells="1" selectUnlockedCells="1"/>
  <mergeCells count="21">
    <mergeCell ref="F12:F14"/>
    <mergeCell ref="M12:N12"/>
    <mergeCell ref="B7:P7"/>
    <mergeCell ref="A11:A14"/>
    <mergeCell ref="B11:B14"/>
    <mergeCell ref="C11:C14"/>
    <mergeCell ref="D11:D14"/>
    <mergeCell ref="E11:I11"/>
    <mergeCell ref="J11:O11"/>
    <mergeCell ref="P11:P14"/>
    <mergeCell ref="E12:E14"/>
    <mergeCell ref="O12:O14"/>
    <mergeCell ref="G13:G14"/>
    <mergeCell ref="H13:H14"/>
    <mergeCell ref="M13:M14"/>
    <mergeCell ref="N13:N14"/>
    <mergeCell ref="G12:H12"/>
    <mergeCell ref="I12:I14"/>
    <mergeCell ref="J12:J14"/>
    <mergeCell ref="K12:K14"/>
    <mergeCell ref="L12:L14"/>
  </mergeCells>
  <printOptions/>
  <pageMargins left="0.25972222222222224" right="0" top="0.7701388888888889" bottom="0.22013888888888888" header="0.5118055555555555" footer="0.5118055555555555"/>
  <pageSetup horizontalDpi="300" verticalDpi="300" orientation="landscape" paperSize="9" scale="24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9"/>
  </sheetPr>
  <dimension ref="A1:M23"/>
  <sheetViews>
    <sheetView view="pageBreakPreview" zoomScale="45" zoomScaleNormal="55" zoomScaleSheetLayoutView="45" zoomScalePageLayoutView="0" workbookViewId="0" topLeftCell="A1">
      <selection activeCell="K5" sqref="K5"/>
    </sheetView>
  </sheetViews>
  <sheetFormatPr defaultColWidth="11.57421875" defaultRowHeight="12.75"/>
  <cols>
    <col min="1" max="1" width="41.57421875" style="137" customWidth="1"/>
    <col min="2" max="2" width="35.7109375" style="137" customWidth="1"/>
    <col min="3" max="3" width="38.28125" style="137" customWidth="1"/>
    <col min="4" max="4" width="35.28125" style="137" customWidth="1"/>
    <col min="5" max="5" width="0" style="137" hidden="1" customWidth="1"/>
    <col min="6" max="7" width="34.8515625" style="137" customWidth="1"/>
    <col min="8" max="8" width="29.421875" style="137" customWidth="1"/>
    <col min="9" max="9" width="21.57421875" style="137" customWidth="1"/>
    <col min="10" max="10" width="25.140625" style="137" customWidth="1"/>
    <col min="11" max="11" width="22.00390625" style="137" customWidth="1"/>
    <col min="12" max="12" width="14.8515625" style="137" customWidth="1"/>
    <col min="13" max="13" width="32.57421875" style="137" customWidth="1"/>
    <col min="14" max="250" width="9.140625" style="137" customWidth="1"/>
  </cols>
  <sheetData>
    <row r="1" spans="8:13" ht="45.75" customHeight="1">
      <c r="H1" s="138"/>
      <c r="K1" s="323" t="s">
        <v>246</v>
      </c>
      <c r="L1" s="323"/>
      <c r="M1" s="323"/>
    </row>
    <row r="2" spans="3:13" ht="45.75" customHeight="1">
      <c r="C2" s="139"/>
      <c r="D2" s="139"/>
      <c r="E2" s="139"/>
      <c r="H2" s="138"/>
      <c r="K2" s="140" t="s">
        <v>1</v>
      </c>
      <c r="M2" s="140"/>
    </row>
    <row r="3" spans="3:13" ht="45.75" customHeight="1">
      <c r="C3" s="139"/>
      <c r="D3" s="139"/>
      <c r="E3" s="139"/>
      <c r="H3" s="138"/>
      <c r="K3" s="140" t="s">
        <v>3</v>
      </c>
      <c r="M3" s="141"/>
    </row>
    <row r="4" spans="3:13" ht="45.75" customHeight="1">
      <c r="C4" s="139"/>
      <c r="D4" s="139"/>
      <c r="E4" s="139"/>
      <c r="H4" s="142"/>
      <c r="K4" s="143" t="s">
        <v>333</v>
      </c>
      <c r="M4" s="141"/>
    </row>
    <row r="5" spans="3:8" ht="12.75">
      <c r="C5" s="139"/>
      <c r="D5" s="139"/>
      <c r="E5" s="139"/>
      <c r="H5" s="144"/>
    </row>
    <row r="6" spans="3:5" ht="24.75" customHeight="1">
      <c r="C6" s="145"/>
      <c r="D6" s="145"/>
      <c r="E6" s="145"/>
    </row>
    <row r="7" spans="1:13" ht="37.5" customHeight="1">
      <c r="A7" s="324" t="s">
        <v>247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</row>
    <row r="8" spans="1:13" ht="37.5" customHeight="1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</row>
    <row r="9" spans="1:13" ht="37.5" customHeight="1">
      <c r="A9" s="147" t="s">
        <v>5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</row>
    <row r="10" spans="1:13" ht="47.25" customHeight="1">
      <c r="A10" s="148" t="s">
        <v>6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9" t="s">
        <v>7</v>
      </c>
    </row>
    <row r="11" spans="1:13" ht="76.5" customHeight="1">
      <c r="A11" s="321" t="s">
        <v>8</v>
      </c>
      <c r="B11" s="325" t="s">
        <v>248</v>
      </c>
      <c r="C11" s="318" t="s">
        <v>249</v>
      </c>
      <c r="D11" s="318"/>
      <c r="E11" s="318"/>
      <c r="F11" s="318"/>
      <c r="G11" s="318"/>
      <c r="H11" s="318" t="s">
        <v>250</v>
      </c>
      <c r="I11" s="318"/>
      <c r="J11" s="318"/>
      <c r="K11" s="318"/>
      <c r="L11" s="318"/>
      <c r="M11" s="318"/>
    </row>
    <row r="12" spans="1:13" ht="59.25" customHeight="1">
      <c r="A12" s="321"/>
      <c r="B12" s="325"/>
      <c r="C12" s="326" t="s">
        <v>251</v>
      </c>
      <c r="D12" s="318" t="s">
        <v>252</v>
      </c>
      <c r="E12" s="318"/>
      <c r="F12" s="318"/>
      <c r="G12" s="319" t="s">
        <v>13</v>
      </c>
      <c r="H12" s="326" t="s">
        <v>251</v>
      </c>
      <c r="I12" s="318" t="s">
        <v>252</v>
      </c>
      <c r="J12" s="318"/>
      <c r="K12" s="318"/>
      <c r="L12" s="318"/>
      <c r="M12" s="319" t="s">
        <v>13</v>
      </c>
    </row>
    <row r="13" spans="1:13" ht="124.5" customHeight="1">
      <c r="A13" s="321"/>
      <c r="B13" s="325"/>
      <c r="C13" s="326"/>
      <c r="D13" s="320" t="s">
        <v>253</v>
      </c>
      <c r="E13" s="320"/>
      <c r="F13" s="152" t="s">
        <v>254</v>
      </c>
      <c r="G13" s="319"/>
      <c r="H13" s="326"/>
      <c r="I13" s="318" t="s">
        <v>253</v>
      </c>
      <c r="J13" s="318"/>
      <c r="K13" s="321" t="s">
        <v>254</v>
      </c>
      <c r="L13" s="321"/>
      <c r="M13" s="319"/>
    </row>
    <row r="14" spans="1:13" ht="72.75" customHeight="1">
      <c r="A14" s="321"/>
      <c r="B14" s="325"/>
      <c r="C14" s="318" t="s">
        <v>255</v>
      </c>
      <c r="D14" s="318"/>
      <c r="E14" s="318"/>
      <c r="F14" s="318"/>
      <c r="G14" s="319"/>
      <c r="H14" s="318" t="s">
        <v>255</v>
      </c>
      <c r="I14" s="318"/>
      <c r="J14" s="318"/>
      <c r="K14" s="318"/>
      <c r="L14" s="318"/>
      <c r="M14" s="319"/>
    </row>
    <row r="15" spans="1:13" ht="296.25" customHeight="1">
      <c r="A15" s="321"/>
      <c r="B15" s="325"/>
      <c r="C15" s="318" t="s">
        <v>256</v>
      </c>
      <c r="D15" s="322"/>
      <c r="E15" s="316"/>
      <c r="F15" s="316"/>
      <c r="G15" s="319"/>
      <c r="H15" s="316"/>
      <c r="I15" s="317"/>
      <c r="J15" s="317"/>
      <c r="K15" s="317"/>
      <c r="L15" s="316"/>
      <c r="M15" s="319"/>
    </row>
    <row r="16" spans="1:13" ht="294.75" customHeight="1" hidden="1">
      <c r="A16" s="321"/>
      <c r="B16" s="325"/>
      <c r="C16" s="318"/>
      <c r="D16" s="322"/>
      <c r="E16" s="316"/>
      <c r="F16" s="316"/>
      <c r="G16" s="319"/>
      <c r="H16" s="316"/>
      <c r="I16" s="317"/>
      <c r="J16" s="317"/>
      <c r="K16" s="317"/>
      <c r="L16" s="316"/>
      <c r="M16" s="319"/>
    </row>
    <row r="17" spans="1:13" s="158" customFormat="1" ht="55.5" customHeight="1">
      <c r="A17" s="151">
        <v>1</v>
      </c>
      <c r="B17" s="153">
        <v>2</v>
      </c>
      <c r="C17" s="154">
        <v>3</v>
      </c>
      <c r="D17" s="153">
        <v>4</v>
      </c>
      <c r="E17" s="155">
        <v>11</v>
      </c>
      <c r="F17" s="153">
        <v>5</v>
      </c>
      <c r="G17" s="153">
        <v>6</v>
      </c>
      <c r="H17" s="156">
        <v>7</v>
      </c>
      <c r="I17" s="153">
        <v>8</v>
      </c>
      <c r="J17" s="153">
        <v>9</v>
      </c>
      <c r="K17" s="153">
        <v>10</v>
      </c>
      <c r="L17" s="157">
        <v>11</v>
      </c>
      <c r="M17" s="153">
        <v>12</v>
      </c>
    </row>
    <row r="18" spans="1:13" ht="145.5" customHeight="1">
      <c r="A18" s="159" t="s">
        <v>257</v>
      </c>
      <c r="B18" s="160" t="s">
        <v>258</v>
      </c>
      <c r="C18" s="161">
        <f>46413449+174674</f>
        <v>46588123</v>
      </c>
      <c r="D18" s="162">
        <v>0</v>
      </c>
      <c r="E18" s="161"/>
      <c r="F18" s="163">
        <v>0</v>
      </c>
      <c r="G18" s="163">
        <f>SUM(C18:F18)</f>
        <v>46588123</v>
      </c>
      <c r="H18" s="161">
        <v>0</v>
      </c>
      <c r="I18" s="162">
        <v>0</v>
      </c>
      <c r="J18" s="162">
        <v>0</v>
      </c>
      <c r="K18" s="162">
        <v>0</v>
      </c>
      <c r="L18" s="163">
        <v>0</v>
      </c>
      <c r="M18" s="163">
        <f>SUM(H18:L18)</f>
        <v>0</v>
      </c>
    </row>
    <row r="19" spans="1:13" s="167" customFormat="1" ht="105.75" customHeight="1">
      <c r="A19" s="164" t="s">
        <v>57</v>
      </c>
      <c r="B19" s="165" t="s">
        <v>245</v>
      </c>
      <c r="C19" s="166">
        <f aca="true" t="shared" si="0" ref="C19:M19">C18</f>
        <v>46588123</v>
      </c>
      <c r="D19" s="166">
        <f t="shared" si="0"/>
        <v>0</v>
      </c>
      <c r="E19" s="166">
        <f t="shared" si="0"/>
        <v>0</v>
      </c>
      <c r="F19" s="166">
        <f t="shared" si="0"/>
        <v>0</v>
      </c>
      <c r="G19" s="166">
        <f t="shared" si="0"/>
        <v>46588123</v>
      </c>
      <c r="H19" s="166">
        <f t="shared" si="0"/>
        <v>0</v>
      </c>
      <c r="I19" s="166">
        <f t="shared" si="0"/>
        <v>0</v>
      </c>
      <c r="J19" s="166">
        <f t="shared" si="0"/>
        <v>0</v>
      </c>
      <c r="K19" s="166">
        <f t="shared" si="0"/>
        <v>0</v>
      </c>
      <c r="L19" s="166">
        <f t="shared" si="0"/>
        <v>0</v>
      </c>
      <c r="M19" s="166">
        <f t="shared" si="0"/>
        <v>0</v>
      </c>
    </row>
    <row r="22" spans="2:7" s="168" customFormat="1" ht="36.75" customHeight="1">
      <c r="B22" s="169"/>
      <c r="C22" s="137"/>
      <c r="D22" s="137"/>
      <c r="E22" s="137"/>
      <c r="F22" s="137"/>
      <c r="G22" s="137"/>
    </row>
    <row r="23" spans="3:7" ht="19.5">
      <c r="C23" s="168"/>
      <c r="D23" s="168"/>
      <c r="E23" s="168"/>
      <c r="F23" s="168"/>
      <c r="G23" s="168"/>
    </row>
  </sheetData>
  <sheetProtection selectLockedCells="1" selectUnlockedCells="1"/>
  <mergeCells count="26">
    <mergeCell ref="K1:M1"/>
    <mergeCell ref="A7:M7"/>
    <mergeCell ref="A11:A16"/>
    <mergeCell ref="B11:B16"/>
    <mergeCell ref="C11:G11"/>
    <mergeCell ref="H11:M11"/>
    <mergeCell ref="C12:C13"/>
    <mergeCell ref="D12:F12"/>
    <mergeCell ref="G12:G16"/>
    <mergeCell ref="H12:H13"/>
    <mergeCell ref="I12:L12"/>
    <mergeCell ref="M12:M16"/>
    <mergeCell ref="D13:E13"/>
    <mergeCell ref="I13:J13"/>
    <mergeCell ref="K13:L13"/>
    <mergeCell ref="C14:F14"/>
    <mergeCell ref="H14:L14"/>
    <mergeCell ref="C15:C16"/>
    <mergeCell ref="D15:D16"/>
    <mergeCell ref="E15:E16"/>
    <mergeCell ref="F15:F16"/>
    <mergeCell ref="H15:H16"/>
    <mergeCell ref="I15:I16"/>
    <mergeCell ref="J15:J16"/>
    <mergeCell ref="K15:K16"/>
    <mergeCell ref="L15:L16"/>
  </mergeCells>
  <printOptions/>
  <pageMargins left="0.5902777777777778" right="0.5902777777777778" top="0.6097222222222223" bottom="0.2361111111111111" header="0.5118055555555555" footer="0.5118055555555555"/>
  <pageSetup horizontalDpi="300" verticalDpi="3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R64"/>
  <sheetViews>
    <sheetView view="pageBreakPreview" zoomScale="45" zoomScaleNormal="55" zoomScaleSheetLayoutView="45" zoomScalePageLayoutView="0" workbookViewId="0" topLeftCell="E1">
      <selection activeCell="F8" sqref="F8"/>
    </sheetView>
  </sheetViews>
  <sheetFormatPr defaultColWidth="9.140625" defaultRowHeight="12.75"/>
  <cols>
    <col min="1" max="1" width="45.7109375" style="137" customWidth="1"/>
    <col min="2" max="2" width="37.28125" style="137" customWidth="1"/>
    <col min="3" max="3" width="40.8515625" style="137" customWidth="1"/>
    <col min="4" max="4" width="166.8515625" style="137" customWidth="1"/>
    <col min="5" max="5" width="82.57421875" style="137" customWidth="1"/>
    <col min="6" max="6" width="66.00390625" style="137" customWidth="1"/>
    <col min="7" max="7" width="31.57421875" style="137" customWidth="1"/>
    <col min="8" max="8" width="28.421875" style="137" customWidth="1"/>
    <col min="9" max="9" width="25.7109375" style="137" customWidth="1"/>
    <col min="10" max="10" width="26.140625" style="137" customWidth="1"/>
    <col min="11" max="17" width="9.140625" style="137" customWidth="1"/>
    <col min="18" max="18" width="12.00390625" style="137" customWidth="1"/>
    <col min="19" max="16384" width="9.140625" style="137" customWidth="1"/>
  </cols>
  <sheetData>
    <row r="1" spans="8:11" ht="48">
      <c r="H1" s="170" t="s">
        <v>259</v>
      </c>
      <c r="K1" s="171"/>
    </row>
    <row r="2" spans="8:11" ht="48">
      <c r="H2" s="170" t="s">
        <v>260</v>
      </c>
      <c r="K2" s="171"/>
    </row>
    <row r="3" spans="8:11" ht="48">
      <c r="H3" s="170" t="s">
        <v>3</v>
      </c>
      <c r="K3" s="144"/>
    </row>
    <row r="4" spans="8:11" ht="48">
      <c r="H4" s="172" t="s">
        <v>331</v>
      </c>
      <c r="K4" s="144"/>
    </row>
    <row r="5" ht="57" customHeight="1"/>
    <row r="6" spans="1:18" ht="49.5">
      <c r="A6" s="327" t="s">
        <v>261</v>
      </c>
      <c r="B6" s="327"/>
      <c r="C6" s="327"/>
      <c r="D6" s="327"/>
      <c r="E6" s="327"/>
      <c r="F6" s="327"/>
      <c r="G6" s="327"/>
      <c r="H6" s="327"/>
      <c r="I6" s="327"/>
      <c r="J6" s="327"/>
      <c r="K6" s="173"/>
      <c r="L6" s="173"/>
      <c r="M6" s="173"/>
      <c r="N6" s="173"/>
      <c r="O6" s="173"/>
      <c r="P6" s="173"/>
      <c r="Q6" s="173"/>
      <c r="R6" s="173"/>
    </row>
    <row r="7" ht="45" customHeight="1"/>
    <row r="8" ht="45" customHeight="1">
      <c r="A8" s="174" t="s">
        <v>5</v>
      </c>
    </row>
    <row r="9" ht="45" customHeight="1">
      <c r="A9" s="175" t="s">
        <v>6</v>
      </c>
    </row>
    <row r="10" spans="5:10" ht="42" customHeight="1">
      <c r="E10" s="176"/>
      <c r="F10" s="176"/>
      <c r="G10" s="176"/>
      <c r="H10" s="176"/>
      <c r="I10" s="176"/>
      <c r="J10" s="177" t="s">
        <v>7</v>
      </c>
    </row>
    <row r="11" spans="1:10" ht="41.25" customHeight="1">
      <c r="A11" s="328" t="s">
        <v>76</v>
      </c>
      <c r="B11" s="329" t="s">
        <v>262</v>
      </c>
      <c r="C11" s="329" t="s">
        <v>78</v>
      </c>
      <c r="D11" s="329" t="s">
        <v>263</v>
      </c>
      <c r="E11" s="328" t="s">
        <v>264</v>
      </c>
      <c r="F11" s="328" t="s">
        <v>265</v>
      </c>
      <c r="G11" s="328" t="s">
        <v>10</v>
      </c>
      <c r="H11" s="328" t="s">
        <v>11</v>
      </c>
      <c r="I11" s="328" t="s">
        <v>12</v>
      </c>
      <c r="J11" s="328"/>
    </row>
    <row r="12" spans="1:10" ht="184.5" customHeight="1">
      <c r="A12" s="328"/>
      <c r="B12" s="329"/>
      <c r="C12" s="329"/>
      <c r="D12" s="329"/>
      <c r="E12" s="328"/>
      <c r="F12" s="328"/>
      <c r="G12" s="328"/>
      <c r="H12" s="328"/>
      <c r="I12" s="164" t="s">
        <v>13</v>
      </c>
      <c r="J12" s="164" t="s">
        <v>14</v>
      </c>
    </row>
    <row r="13" spans="1:10" s="178" customFormat="1" ht="30.75" customHeight="1">
      <c r="A13" s="150">
        <v>1</v>
      </c>
      <c r="B13" s="150">
        <v>2</v>
      </c>
      <c r="C13" s="150">
        <v>3</v>
      </c>
      <c r="D13" s="150">
        <v>4</v>
      </c>
      <c r="E13" s="150">
        <v>5</v>
      </c>
      <c r="F13" s="150">
        <v>6</v>
      </c>
      <c r="G13" s="150">
        <v>7</v>
      </c>
      <c r="H13" s="150">
        <v>8</v>
      </c>
      <c r="I13" s="150">
        <v>9</v>
      </c>
      <c r="J13" s="150">
        <v>10</v>
      </c>
    </row>
    <row r="14" spans="1:10" ht="129" customHeight="1">
      <c r="A14" s="125"/>
      <c r="B14" s="125"/>
      <c r="C14" s="179"/>
      <c r="D14" s="180"/>
      <c r="E14" s="130" t="s">
        <v>266</v>
      </c>
      <c r="F14" s="130" t="s">
        <v>267</v>
      </c>
      <c r="G14" s="181">
        <f aca="true" t="shared" si="0" ref="G14:G58">H14+I14</f>
        <v>1733229</v>
      </c>
      <c r="H14" s="181">
        <f>H15+H19</f>
        <v>1733229</v>
      </c>
      <c r="I14" s="181">
        <f>I15+I19</f>
        <v>0</v>
      </c>
      <c r="J14" s="181">
        <f>J15+J19</f>
        <v>0</v>
      </c>
    </row>
    <row r="15" spans="1:10" ht="76.5" customHeight="1">
      <c r="A15" s="125" t="s">
        <v>87</v>
      </c>
      <c r="B15" s="125"/>
      <c r="C15" s="127"/>
      <c r="D15" s="126" t="s">
        <v>88</v>
      </c>
      <c r="E15" s="164"/>
      <c r="F15" s="164"/>
      <c r="G15" s="181">
        <f t="shared" si="0"/>
        <v>618571</v>
      </c>
      <c r="H15" s="181">
        <f>H16</f>
        <v>618571</v>
      </c>
      <c r="I15" s="181">
        <f>I16</f>
        <v>0</v>
      </c>
      <c r="J15" s="181">
        <f>J16</f>
        <v>0</v>
      </c>
    </row>
    <row r="16" spans="1:10" ht="69" customHeight="1">
      <c r="A16" s="127" t="s">
        <v>89</v>
      </c>
      <c r="B16" s="125"/>
      <c r="C16" s="125"/>
      <c r="D16" s="31" t="s">
        <v>88</v>
      </c>
      <c r="E16" s="164"/>
      <c r="F16" s="164"/>
      <c r="G16" s="182">
        <f t="shared" si="0"/>
        <v>618571</v>
      </c>
      <c r="H16" s="182">
        <f>H17+H18</f>
        <v>618571</v>
      </c>
      <c r="I16" s="182">
        <f>I17+I18</f>
        <v>0</v>
      </c>
      <c r="J16" s="182">
        <f>J17+J18</f>
        <v>0</v>
      </c>
    </row>
    <row r="17" spans="1:10" ht="51.75" customHeight="1">
      <c r="A17" s="106" t="s">
        <v>118</v>
      </c>
      <c r="B17" s="106" t="s">
        <v>119</v>
      </c>
      <c r="C17" s="106" t="s">
        <v>120</v>
      </c>
      <c r="D17" s="107" t="s">
        <v>121</v>
      </c>
      <c r="E17" s="164"/>
      <c r="F17" s="164"/>
      <c r="G17" s="182">
        <f t="shared" si="0"/>
        <v>153655</v>
      </c>
      <c r="H17" s="183">
        <v>153655</v>
      </c>
      <c r="I17" s="183"/>
      <c r="J17" s="183"/>
    </row>
    <row r="18" spans="1:10" ht="65.25" customHeight="1">
      <c r="A18" s="94" t="s">
        <v>122</v>
      </c>
      <c r="B18" s="94" t="s">
        <v>123</v>
      </c>
      <c r="C18" s="94" t="s">
        <v>124</v>
      </c>
      <c r="D18" s="101" t="s">
        <v>125</v>
      </c>
      <c r="E18" s="150"/>
      <c r="F18" s="164"/>
      <c r="G18" s="182">
        <f t="shared" si="0"/>
        <v>464916</v>
      </c>
      <c r="H18" s="183">
        <v>464916</v>
      </c>
      <c r="I18" s="183"/>
      <c r="J18" s="183"/>
    </row>
    <row r="19" spans="1:10" ht="91.5" customHeight="1">
      <c r="A19" s="125" t="s">
        <v>158</v>
      </c>
      <c r="B19" s="127"/>
      <c r="C19" s="127"/>
      <c r="D19" s="126" t="s">
        <v>159</v>
      </c>
      <c r="E19" s="164"/>
      <c r="F19" s="164"/>
      <c r="G19" s="181">
        <f t="shared" si="0"/>
        <v>1114658</v>
      </c>
      <c r="H19" s="166">
        <f>H20</f>
        <v>1114658</v>
      </c>
      <c r="I19" s="166">
        <f>I20</f>
        <v>0</v>
      </c>
      <c r="J19" s="166">
        <f>J20</f>
        <v>0</v>
      </c>
    </row>
    <row r="20" spans="1:10" ht="67.5" customHeight="1">
      <c r="A20" s="127" t="s">
        <v>160</v>
      </c>
      <c r="B20" s="125"/>
      <c r="C20" s="125"/>
      <c r="D20" s="31" t="s">
        <v>159</v>
      </c>
      <c r="E20" s="164"/>
      <c r="F20" s="164"/>
      <c r="G20" s="182">
        <f t="shared" si="0"/>
        <v>1114658</v>
      </c>
      <c r="H20" s="183">
        <f>H21+H22</f>
        <v>1114658</v>
      </c>
      <c r="I20" s="183">
        <f>I21+I22</f>
        <v>0</v>
      </c>
      <c r="J20" s="183">
        <f>J21+J22</f>
        <v>0</v>
      </c>
    </row>
    <row r="21" spans="1:10" ht="156" customHeight="1">
      <c r="A21" s="113" t="s">
        <v>225</v>
      </c>
      <c r="B21" s="113" t="s">
        <v>226</v>
      </c>
      <c r="C21" s="113" t="s">
        <v>201</v>
      </c>
      <c r="D21" s="97" t="s">
        <v>227</v>
      </c>
      <c r="E21" s="150"/>
      <c r="F21" s="150"/>
      <c r="G21" s="182">
        <f t="shared" si="0"/>
        <v>714200</v>
      </c>
      <c r="H21" s="183">
        <v>714200</v>
      </c>
      <c r="I21" s="183"/>
      <c r="J21" s="183"/>
    </row>
    <row r="22" spans="1:10" ht="68.25" customHeight="1">
      <c r="A22" s="94" t="s">
        <v>231</v>
      </c>
      <c r="B22" s="94" t="s">
        <v>123</v>
      </c>
      <c r="C22" s="94" t="s">
        <v>124</v>
      </c>
      <c r="D22" s="101" t="s">
        <v>125</v>
      </c>
      <c r="E22" s="164"/>
      <c r="F22" s="164"/>
      <c r="G22" s="182">
        <f t="shared" si="0"/>
        <v>400458</v>
      </c>
      <c r="H22" s="183">
        <v>400458</v>
      </c>
      <c r="I22" s="183"/>
      <c r="J22" s="183"/>
    </row>
    <row r="23" spans="1:10" ht="132.75" customHeight="1">
      <c r="A23" s="125" t="s">
        <v>87</v>
      </c>
      <c r="B23" s="125"/>
      <c r="C23" s="127"/>
      <c r="D23" s="126" t="s">
        <v>88</v>
      </c>
      <c r="E23" s="130" t="s">
        <v>268</v>
      </c>
      <c r="F23" s="130" t="s">
        <v>269</v>
      </c>
      <c r="G23" s="181">
        <f t="shared" si="0"/>
        <v>39640</v>
      </c>
      <c r="H23" s="166">
        <f>H24</f>
        <v>39640</v>
      </c>
      <c r="I23" s="166">
        <f>I24</f>
        <v>0</v>
      </c>
      <c r="J23" s="166">
        <f>J24</f>
        <v>0</v>
      </c>
    </row>
    <row r="24" spans="1:10" ht="66.75" customHeight="1">
      <c r="A24" s="127" t="s">
        <v>89</v>
      </c>
      <c r="B24" s="125"/>
      <c r="C24" s="125"/>
      <c r="D24" s="31" t="s">
        <v>88</v>
      </c>
      <c r="E24" s="164"/>
      <c r="F24" s="164"/>
      <c r="G24" s="182">
        <f t="shared" si="0"/>
        <v>39640</v>
      </c>
      <c r="H24" s="183">
        <f>H25+H26</f>
        <v>39640</v>
      </c>
      <c r="I24" s="183">
        <f>I25+I26</f>
        <v>0</v>
      </c>
      <c r="J24" s="183">
        <f>J25+J26</f>
        <v>0</v>
      </c>
    </row>
    <row r="25" spans="1:10" ht="63.75" customHeight="1">
      <c r="A25" s="127" t="s">
        <v>102</v>
      </c>
      <c r="B25" s="127" t="s">
        <v>103</v>
      </c>
      <c r="C25" s="127" t="s">
        <v>104</v>
      </c>
      <c r="D25" s="31" t="s">
        <v>105</v>
      </c>
      <c r="E25" s="164"/>
      <c r="F25" s="150"/>
      <c r="G25" s="182">
        <f t="shared" si="0"/>
        <v>18640</v>
      </c>
      <c r="H25" s="182">
        <v>18640</v>
      </c>
      <c r="I25" s="182"/>
      <c r="J25" s="182"/>
    </row>
    <row r="26" spans="1:10" ht="121.5" customHeight="1">
      <c r="A26" s="127" t="s">
        <v>115</v>
      </c>
      <c r="B26" s="127" t="s">
        <v>116</v>
      </c>
      <c r="C26" s="127" t="s">
        <v>104</v>
      </c>
      <c r="D26" s="31" t="s">
        <v>117</v>
      </c>
      <c r="E26" s="164"/>
      <c r="F26" s="164"/>
      <c r="G26" s="182">
        <f t="shared" si="0"/>
        <v>21000</v>
      </c>
      <c r="H26" s="182">
        <v>21000</v>
      </c>
      <c r="I26" s="182"/>
      <c r="J26" s="182"/>
    </row>
    <row r="27" spans="1:10" ht="121.5" customHeight="1">
      <c r="A27" s="127"/>
      <c r="B27" s="127"/>
      <c r="C27" s="127"/>
      <c r="D27" s="31"/>
      <c r="E27" s="164" t="s">
        <v>270</v>
      </c>
      <c r="F27" s="164" t="s">
        <v>271</v>
      </c>
      <c r="G27" s="182">
        <f t="shared" si="0"/>
        <v>387069</v>
      </c>
      <c r="H27" s="182">
        <f>H28+H31</f>
        <v>387069</v>
      </c>
      <c r="I27" s="182">
        <f>I28+I31</f>
        <v>0</v>
      </c>
      <c r="J27" s="182">
        <f>J28+J31</f>
        <v>0</v>
      </c>
    </row>
    <row r="28" spans="1:10" ht="68.25" customHeight="1">
      <c r="A28" s="125" t="s">
        <v>87</v>
      </c>
      <c r="B28" s="125"/>
      <c r="C28" s="127"/>
      <c r="D28" s="126" t="s">
        <v>88</v>
      </c>
      <c r="E28" s="164"/>
      <c r="F28" s="164"/>
      <c r="G28" s="182">
        <f t="shared" si="0"/>
        <v>364144</v>
      </c>
      <c r="H28" s="182">
        <f aca="true" t="shared" si="1" ref="H28:J29">H29</f>
        <v>364144</v>
      </c>
      <c r="I28" s="182">
        <f t="shared" si="1"/>
        <v>0</v>
      </c>
      <c r="J28" s="182">
        <f t="shared" si="1"/>
        <v>0</v>
      </c>
    </row>
    <row r="29" spans="1:10" ht="66" customHeight="1">
      <c r="A29" s="127" t="s">
        <v>89</v>
      </c>
      <c r="B29" s="125"/>
      <c r="C29" s="125"/>
      <c r="D29" s="31" t="s">
        <v>88</v>
      </c>
      <c r="E29" s="164"/>
      <c r="F29" s="164"/>
      <c r="G29" s="182">
        <f t="shared" si="0"/>
        <v>364144</v>
      </c>
      <c r="H29" s="182">
        <f t="shared" si="1"/>
        <v>364144</v>
      </c>
      <c r="I29" s="182">
        <f t="shared" si="1"/>
        <v>0</v>
      </c>
      <c r="J29" s="182">
        <f t="shared" si="1"/>
        <v>0</v>
      </c>
    </row>
    <row r="30" spans="1:10" ht="59.25" customHeight="1">
      <c r="A30" s="127" t="s">
        <v>154</v>
      </c>
      <c r="B30" s="127" t="s">
        <v>155</v>
      </c>
      <c r="C30" s="127" t="s">
        <v>156</v>
      </c>
      <c r="D30" s="31" t="s">
        <v>157</v>
      </c>
      <c r="E30" s="164"/>
      <c r="F30" s="164"/>
      <c r="G30" s="182">
        <f t="shared" si="0"/>
        <v>364144</v>
      </c>
      <c r="H30" s="182">
        <v>364144</v>
      </c>
      <c r="I30" s="182">
        <f>J30</f>
        <v>0</v>
      </c>
      <c r="J30" s="182"/>
    </row>
    <row r="31" spans="1:10" ht="81" customHeight="1">
      <c r="A31" s="125" t="s">
        <v>158</v>
      </c>
      <c r="B31" s="127"/>
      <c r="C31" s="127"/>
      <c r="D31" s="126" t="s">
        <v>159</v>
      </c>
      <c r="E31" s="164"/>
      <c r="F31" s="164"/>
      <c r="G31" s="182">
        <f t="shared" si="0"/>
        <v>22925</v>
      </c>
      <c r="H31" s="182">
        <f aca="true" t="shared" si="2" ref="H31:J32">H32</f>
        <v>22925</v>
      </c>
      <c r="I31" s="182">
        <f t="shared" si="2"/>
        <v>0</v>
      </c>
      <c r="J31" s="182">
        <f t="shared" si="2"/>
        <v>0</v>
      </c>
    </row>
    <row r="32" spans="1:10" ht="82.5" customHeight="1">
      <c r="A32" s="127" t="s">
        <v>160</v>
      </c>
      <c r="B32" s="125"/>
      <c r="C32" s="125"/>
      <c r="D32" s="31" t="s">
        <v>159</v>
      </c>
      <c r="E32" s="164"/>
      <c r="F32" s="164"/>
      <c r="G32" s="182">
        <f t="shared" si="0"/>
        <v>22925</v>
      </c>
      <c r="H32" s="182">
        <f t="shared" si="2"/>
        <v>22925</v>
      </c>
      <c r="I32" s="182">
        <f t="shared" si="2"/>
        <v>0</v>
      </c>
      <c r="J32" s="182">
        <f t="shared" si="2"/>
        <v>0</v>
      </c>
    </row>
    <row r="33" spans="1:10" ht="81" customHeight="1">
      <c r="A33" s="127" t="s">
        <v>239</v>
      </c>
      <c r="B33" s="127" t="s">
        <v>155</v>
      </c>
      <c r="C33" s="127" t="s">
        <v>156</v>
      </c>
      <c r="D33" s="31" t="s">
        <v>157</v>
      </c>
      <c r="E33" s="164"/>
      <c r="F33" s="164"/>
      <c r="G33" s="182">
        <f t="shared" si="0"/>
        <v>22925</v>
      </c>
      <c r="H33" s="182">
        <v>22925</v>
      </c>
      <c r="I33" s="182">
        <f>J33</f>
        <v>0</v>
      </c>
      <c r="J33" s="182"/>
    </row>
    <row r="34" spans="1:10" ht="144" customHeight="1">
      <c r="A34" s="125" t="s">
        <v>87</v>
      </c>
      <c r="B34" s="125"/>
      <c r="C34" s="127"/>
      <c r="D34" s="126" t="s">
        <v>88</v>
      </c>
      <c r="E34" s="130" t="s">
        <v>272</v>
      </c>
      <c r="F34" s="130" t="s">
        <v>273</v>
      </c>
      <c r="G34" s="181">
        <f t="shared" si="0"/>
        <v>85960</v>
      </c>
      <c r="H34" s="184">
        <f>H35</f>
        <v>85960</v>
      </c>
      <c r="I34" s="184">
        <f>I35</f>
        <v>0</v>
      </c>
      <c r="J34" s="184">
        <f>J35</f>
        <v>0</v>
      </c>
    </row>
    <row r="35" spans="1:10" ht="73.5" customHeight="1">
      <c r="A35" s="127" t="s">
        <v>89</v>
      </c>
      <c r="B35" s="125"/>
      <c r="C35" s="125"/>
      <c r="D35" s="31" t="s">
        <v>88</v>
      </c>
      <c r="E35" s="150"/>
      <c r="F35" s="164"/>
      <c r="G35" s="182">
        <f t="shared" si="0"/>
        <v>85960</v>
      </c>
      <c r="H35" s="182">
        <f>H36+H37+H38+H39</f>
        <v>85960</v>
      </c>
      <c r="I35" s="182">
        <f>I36+I37+I38+I39</f>
        <v>0</v>
      </c>
      <c r="J35" s="182">
        <f>J36+J37+J38+J39</f>
        <v>0</v>
      </c>
    </row>
    <row r="36" spans="1:10" s="187" customFormat="1" ht="70.5" customHeight="1">
      <c r="A36" s="185" t="s">
        <v>102</v>
      </c>
      <c r="B36" s="185" t="s">
        <v>103</v>
      </c>
      <c r="C36" s="185" t="s">
        <v>104</v>
      </c>
      <c r="D36" s="33" t="s">
        <v>105</v>
      </c>
      <c r="E36" s="130"/>
      <c r="F36" s="130"/>
      <c r="G36" s="186">
        <f t="shared" si="0"/>
        <v>62460</v>
      </c>
      <c r="H36" s="186">
        <v>62460</v>
      </c>
      <c r="I36" s="186"/>
      <c r="J36" s="186"/>
    </row>
    <row r="37" spans="1:10" s="187" customFormat="1" ht="72" customHeight="1">
      <c r="A37" s="185" t="s">
        <v>106</v>
      </c>
      <c r="B37" s="185" t="s">
        <v>107</v>
      </c>
      <c r="C37" s="185" t="s">
        <v>104</v>
      </c>
      <c r="D37" s="33" t="s">
        <v>108</v>
      </c>
      <c r="E37" s="130"/>
      <c r="F37" s="130"/>
      <c r="G37" s="186">
        <f t="shared" si="0"/>
        <v>750</v>
      </c>
      <c r="H37" s="186">
        <v>750</v>
      </c>
      <c r="I37" s="186"/>
      <c r="J37" s="186"/>
    </row>
    <row r="38" spans="1:10" s="189" customFormat="1" ht="58.5" customHeight="1">
      <c r="A38" s="127" t="s">
        <v>109</v>
      </c>
      <c r="B38" s="127" t="s">
        <v>110</v>
      </c>
      <c r="C38" s="127" t="s">
        <v>104</v>
      </c>
      <c r="D38" s="31" t="s">
        <v>111</v>
      </c>
      <c r="E38" s="164"/>
      <c r="F38" s="188"/>
      <c r="G38" s="182">
        <f t="shared" si="0"/>
        <v>12150</v>
      </c>
      <c r="H38" s="183">
        <v>12150</v>
      </c>
      <c r="I38" s="183"/>
      <c r="J38" s="183"/>
    </row>
    <row r="39" spans="1:10" s="187" customFormat="1" ht="98.25" customHeight="1">
      <c r="A39" s="185" t="s">
        <v>112</v>
      </c>
      <c r="B39" s="185" t="s">
        <v>113</v>
      </c>
      <c r="C39" s="185" t="s">
        <v>104</v>
      </c>
      <c r="D39" s="33" t="s">
        <v>114</v>
      </c>
      <c r="E39" s="130"/>
      <c r="F39" s="190"/>
      <c r="G39" s="186">
        <f t="shared" si="0"/>
        <v>10600</v>
      </c>
      <c r="H39" s="191">
        <v>10600</v>
      </c>
      <c r="I39" s="191"/>
      <c r="J39" s="191"/>
    </row>
    <row r="40" spans="1:10" ht="218.25" customHeight="1">
      <c r="A40" s="125" t="s">
        <v>87</v>
      </c>
      <c r="B40" s="125"/>
      <c r="C40" s="127"/>
      <c r="D40" s="126" t="s">
        <v>88</v>
      </c>
      <c r="E40" s="130" t="s">
        <v>274</v>
      </c>
      <c r="F40" s="130" t="s">
        <v>275</v>
      </c>
      <c r="G40" s="181">
        <f t="shared" si="0"/>
        <v>2000</v>
      </c>
      <c r="H40" s="166">
        <f aca="true" t="shared" si="3" ref="H40:J41">H41</f>
        <v>2000</v>
      </c>
      <c r="I40" s="166">
        <f t="shared" si="3"/>
        <v>0</v>
      </c>
      <c r="J40" s="166">
        <f t="shared" si="3"/>
        <v>0</v>
      </c>
    </row>
    <row r="41" spans="1:10" ht="69.75" customHeight="1">
      <c r="A41" s="127" t="s">
        <v>89</v>
      </c>
      <c r="B41" s="125"/>
      <c r="C41" s="125"/>
      <c r="D41" s="31" t="s">
        <v>88</v>
      </c>
      <c r="E41" s="164"/>
      <c r="F41" s="164"/>
      <c r="G41" s="182">
        <f t="shared" si="0"/>
        <v>2000</v>
      </c>
      <c r="H41" s="183">
        <f t="shared" si="3"/>
        <v>2000</v>
      </c>
      <c r="I41" s="183">
        <f t="shared" si="3"/>
        <v>0</v>
      </c>
      <c r="J41" s="183">
        <f t="shared" si="3"/>
        <v>0</v>
      </c>
    </row>
    <row r="42" spans="1:10" ht="63.75" customHeight="1">
      <c r="A42" s="127" t="s">
        <v>144</v>
      </c>
      <c r="B42" s="127" t="s">
        <v>145</v>
      </c>
      <c r="C42" s="127" t="s">
        <v>146</v>
      </c>
      <c r="D42" s="31" t="s">
        <v>147</v>
      </c>
      <c r="E42" s="192"/>
      <c r="F42" s="164"/>
      <c r="G42" s="182">
        <f t="shared" si="0"/>
        <v>2000</v>
      </c>
      <c r="H42" s="183">
        <v>2000</v>
      </c>
      <c r="I42" s="183"/>
      <c r="J42" s="183"/>
    </row>
    <row r="43" spans="1:10" ht="100.5" customHeight="1">
      <c r="A43" s="125" t="s">
        <v>87</v>
      </c>
      <c r="B43" s="125"/>
      <c r="C43" s="127"/>
      <c r="D43" s="126" t="s">
        <v>88</v>
      </c>
      <c r="E43" s="130" t="s">
        <v>276</v>
      </c>
      <c r="F43" s="130" t="s">
        <v>277</v>
      </c>
      <c r="G43" s="181">
        <f t="shared" si="0"/>
        <v>160040</v>
      </c>
      <c r="H43" s="166">
        <f aca="true" t="shared" si="4" ref="H43:J44">H44</f>
        <v>160040</v>
      </c>
      <c r="I43" s="166">
        <f t="shared" si="4"/>
        <v>0</v>
      </c>
      <c r="J43" s="166">
        <f t="shared" si="4"/>
        <v>0</v>
      </c>
    </row>
    <row r="44" spans="1:10" ht="78" customHeight="1">
      <c r="A44" s="127" t="s">
        <v>89</v>
      </c>
      <c r="B44" s="125"/>
      <c r="C44" s="125"/>
      <c r="D44" s="31" t="s">
        <v>88</v>
      </c>
      <c r="E44" s="164"/>
      <c r="F44" s="164"/>
      <c r="G44" s="182">
        <f t="shared" si="0"/>
        <v>160040</v>
      </c>
      <c r="H44" s="183">
        <f t="shared" si="4"/>
        <v>160040</v>
      </c>
      <c r="I44" s="183">
        <f t="shared" si="4"/>
        <v>0</v>
      </c>
      <c r="J44" s="183">
        <f t="shared" si="4"/>
        <v>0</v>
      </c>
    </row>
    <row r="45" spans="1:10" ht="68.25" customHeight="1">
      <c r="A45" s="94" t="s">
        <v>128</v>
      </c>
      <c r="B45" s="94" t="s">
        <v>129</v>
      </c>
      <c r="C45" s="94" t="s">
        <v>130</v>
      </c>
      <c r="D45" s="97" t="s">
        <v>131</v>
      </c>
      <c r="E45" s="164"/>
      <c r="F45" s="164"/>
      <c r="G45" s="182">
        <f t="shared" si="0"/>
        <v>160040</v>
      </c>
      <c r="H45" s="183">
        <v>160040</v>
      </c>
      <c r="I45" s="183"/>
      <c r="J45" s="183"/>
    </row>
    <row r="46" spans="1:10" ht="111.75" customHeight="1">
      <c r="A46" s="125" t="s">
        <v>87</v>
      </c>
      <c r="B46" s="125"/>
      <c r="C46" s="127"/>
      <c r="D46" s="126" t="s">
        <v>88</v>
      </c>
      <c r="E46" s="130" t="s">
        <v>278</v>
      </c>
      <c r="F46" s="193" t="s">
        <v>279</v>
      </c>
      <c r="G46" s="181">
        <f t="shared" si="0"/>
        <v>46400</v>
      </c>
      <c r="H46" s="166">
        <f aca="true" t="shared" si="5" ref="H46:J47">H47</f>
        <v>46400</v>
      </c>
      <c r="I46" s="166">
        <f t="shared" si="5"/>
        <v>0</v>
      </c>
      <c r="J46" s="166">
        <f t="shared" si="5"/>
        <v>0</v>
      </c>
    </row>
    <row r="47" spans="1:10" ht="69.75" customHeight="1">
      <c r="A47" s="127" t="s">
        <v>89</v>
      </c>
      <c r="B47" s="125"/>
      <c r="C47" s="125"/>
      <c r="D47" s="31" t="s">
        <v>88</v>
      </c>
      <c r="E47" s="164"/>
      <c r="F47" s="194"/>
      <c r="G47" s="182">
        <f t="shared" si="0"/>
        <v>46400</v>
      </c>
      <c r="H47" s="183">
        <f t="shared" si="5"/>
        <v>46400</v>
      </c>
      <c r="I47" s="183">
        <f t="shared" si="5"/>
        <v>0</v>
      </c>
      <c r="J47" s="183">
        <f t="shared" si="5"/>
        <v>0</v>
      </c>
    </row>
    <row r="48" spans="1:10" ht="108.75" customHeight="1">
      <c r="A48" s="127" t="s">
        <v>134</v>
      </c>
      <c r="B48" s="127" t="s">
        <v>135</v>
      </c>
      <c r="C48" s="127" t="s">
        <v>136</v>
      </c>
      <c r="D48" s="31" t="s">
        <v>137</v>
      </c>
      <c r="E48" s="164"/>
      <c r="F48" s="194"/>
      <c r="G48" s="182">
        <f t="shared" si="0"/>
        <v>46400</v>
      </c>
      <c r="H48" s="183">
        <v>46400</v>
      </c>
      <c r="I48" s="183"/>
      <c r="J48" s="183"/>
    </row>
    <row r="49" spans="1:10" ht="123" customHeight="1">
      <c r="A49" s="127"/>
      <c r="B49" s="127"/>
      <c r="C49" s="127"/>
      <c r="E49" s="193" t="s">
        <v>280</v>
      </c>
      <c r="F49" s="130" t="s">
        <v>281</v>
      </c>
      <c r="G49" s="181">
        <f t="shared" si="0"/>
        <v>1851659</v>
      </c>
      <c r="H49" s="166">
        <f aca="true" t="shared" si="6" ref="H49:J51">H50</f>
        <v>0</v>
      </c>
      <c r="I49" s="166">
        <f t="shared" si="6"/>
        <v>1851659</v>
      </c>
      <c r="J49" s="166">
        <f t="shared" si="6"/>
        <v>1851659</v>
      </c>
    </row>
    <row r="50" spans="1:10" ht="96.75" customHeight="1">
      <c r="A50" s="125" t="s">
        <v>158</v>
      </c>
      <c r="B50" s="127"/>
      <c r="C50" s="127"/>
      <c r="D50" s="195" t="s">
        <v>159</v>
      </c>
      <c r="E50" s="196"/>
      <c r="F50" s="197"/>
      <c r="G50" s="181">
        <f t="shared" si="0"/>
        <v>1851659</v>
      </c>
      <c r="H50" s="166">
        <f t="shared" si="6"/>
        <v>0</v>
      </c>
      <c r="I50" s="166">
        <f t="shared" si="6"/>
        <v>1851659</v>
      </c>
      <c r="J50" s="166">
        <f t="shared" si="6"/>
        <v>1851659</v>
      </c>
    </row>
    <row r="51" spans="1:10" ht="83.25" customHeight="1">
      <c r="A51" s="127" t="s">
        <v>160</v>
      </c>
      <c r="B51" s="125"/>
      <c r="C51" s="125"/>
      <c r="D51" s="198" t="s">
        <v>159</v>
      </c>
      <c r="E51" s="196"/>
      <c r="F51" s="199"/>
      <c r="G51" s="182">
        <f t="shared" si="0"/>
        <v>1851659</v>
      </c>
      <c r="H51" s="183">
        <f t="shared" si="6"/>
        <v>0</v>
      </c>
      <c r="I51" s="183">
        <f>I52+I53</f>
        <v>1851659</v>
      </c>
      <c r="J51" s="183">
        <f>J52+J53</f>
        <v>1851659</v>
      </c>
    </row>
    <row r="52" spans="1:10" ht="124.5" customHeight="1">
      <c r="A52" s="200" t="s">
        <v>221</v>
      </c>
      <c r="B52" s="200" t="s">
        <v>222</v>
      </c>
      <c r="C52" s="200" t="s">
        <v>223</v>
      </c>
      <c r="D52" s="201" t="s">
        <v>224</v>
      </c>
      <c r="E52" s="193"/>
      <c r="F52" s="202"/>
      <c r="G52" s="203">
        <f t="shared" si="0"/>
        <v>1700000</v>
      </c>
      <c r="H52" s="204">
        <v>0</v>
      </c>
      <c r="I52" s="204">
        <f>J52</f>
        <v>1700000</v>
      </c>
      <c r="J52" s="204">
        <v>1700000</v>
      </c>
    </row>
    <row r="53" spans="1:10" ht="102.75" customHeight="1">
      <c r="A53" s="94" t="s">
        <v>236</v>
      </c>
      <c r="B53" s="94" t="s">
        <v>237</v>
      </c>
      <c r="C53" s="94" t="s">
        <v>152</v>
      </c>
      <c r="D53" s="101" t="s">
        <v>238</v>
      </c>
      <c r="E53" s="205"/>
      <c r="F53" s="206"/>
      <c r="G53" s="203">
        <f>H53+I53</f>
        <v>151659</v>
      </c>
      <c r="H53" s="204">
        <v>0</v>
      </c>
      <c r="I53" s="204">
        <f>J53</f>
        <v>151659</v>
      </c>
      <c r="J53" s="204">
        <f>81459+70200</f>
        <v>151659</v>
      </c>
    </row>
    <row r="54" spans="1:10" ht="151.5" customHeight="1">
      <c r="A54" s="113"/>
      <c r="B54" s="113"/>
      <c r="C54" s="113"/>
      <c r="D54" s="115"/>
      <c r="E54" s="207" t="s">
        <v>282</v>
      </c>
      <c r="F54" s="208" t="s">
        <v>283</v>
      </c>
      <c r="G54" s="181">
        <f t="shared" si="0"/>
        <v>5992262</v>
      </c>
      <c r="H54" s="166">
        <f>H55+H60</f>
        <v>5213959</v>
      </c>
      <c r="I54" s="166">
        <f>I55+I60</f>
        <v>778303</v>
      </c>
      <c r="J54" s="166">
        <f>J55+J60</f>
        <v>775961</v>
      </c>
    </row>
    <row r="55" spans="1:10" ht="74.25" customHeight="1">
      <c r="A55" s="209" t="s">
        <v>87</v>
      </c>
      <c r="B55" s="209"/>
      <c r="C55" s="209"/>
      <c r="D55" s="210" t="s">
        <v>88</v>
      </c>
      <c r="E55" s="211"/>
      <c r="F55" s="212"/>
      <c r="G55" s="213">
        <f t="shared" si="0"/>
        <v>2752152</v>
      </c>
      <c r="H55" s="214">
        <f>H56</f>
        <v>2216191</v>
      </c>
      <c r="I55" s="214">
        <f>I56</f>
        <v>535961</v>
      </c>
      <c r="J55" s="214">
        <f>J56</f>
        <v>535961</v>
      </c>
    </row>
    <row r="56" spans="1:10" ht="66" customHeight="1">
      <c r="A56" s="127" t="s">
        <v>89</v>
      </c>
      <c r="B56" s="125"/>
      <c r="C56" s="125"/>
      <c r="D56" s="31" t="s">
        <v>88</v>
      </c>
      <c r="E56" s="215"/>
      <c r="F56" s="216"/>
      <c r="G56" s="182">
        <f t="shared" si="0"/>
        <v>2752152</v>
      </c>
      <c r="H56" s="183">
        <f>H57</f>
        <v>2216191</v>
      </c>
      <c r="I56" s="183">
        <f>I57+I58+I59</f>
        <v>535961</v>
      </c>
      <c r="J56" s="183">
        <f>J57+J58+J59</f>
        <v>535961</v>
      </c>
    </row>
    <row r="57" spans="1:10" s="187" customFormat="1" ht="57" customHeight="1">
      <c r="A57" s="100" t="s">
        <v>140</v>
      </c>
      <c r="B57" s="100" t="s">
        <v>141</v>
      </c>
      <c r="C57" s="100" t="s">
        <v>142</v>
      </c>
      <c r="D57" s="101" t="s">
        <v>143</v>
      </c>
      <c r="E57" s="217"/>
      <c r="F57" s="218"/>
      <c r="G57" s="186">
        <f t="shared" si="0"/>
        <v>2366111</v>
      </c>
      <c r="H57" s="191">
        <v>2216191</v>
      </c>
      <c r="I57" s="191">
        <f>J57</f>
        <v>149920</v>
      </c>
      <c r="J57" s="191">
        <f>386041-386041+149920</f>
        <v>149920</v>
      </c>
    </row>
    <row r="58" spans="1:10" s="187" customFormat="1" ht="106.5" customHeight="1" hidden="1">
      <c r="A58" s="100" t="s">
        <v>284</v>
      </c>
      <c r="B58" s="100" t="s">
        <v>285</v>
      </c>
      <c r="C58" s="100" t="s">
        <v>286</v>
      </c>
      <c r="D58" s="219" t="s">
        <v>287</v>
      </c>
      <c r="E58" s="217"/>
      <c r="F58" s="218"/>
      <c r="G58" s="186">
        <f t="shared" si="0"/>
        <v>0</v>
      </c>
      <c r="H58" s="191">
        <v>0</v>
      </c>
      <c r="I58" s="191"/>
      <c r="J58" s="191"/>
    </row>
    <row r="59" spans="1:10" s="187" customFormat="1" ht="106.5" customHeight="1">
      <c r="A59" s="94" t="s">
        <v>150</v>
      </c>
      <c r="B59" s="94" t="s">
        <v>151</v>
      </c>
      <c r="C59" s="94" t="s">
        <v>152</v>
      </c>
      <c r="D59" s="111" t="s">
        <v>153</v>
      </c>
      <c r="E59" s="217"/>
      <c r="F59" s="218"/>
      <c r="G59" s="186">
        <f>H59+I59</f>
        <v>386041</v>
      </c>
      <c r="H59" s="191">
        <v>0</v>
      </c>
      <c r="I59" s="191">
        <f>J59</f>
        <v>386041</v>
      </c>
      <c r="J59" s="191">
        <f>386041</f>
        <v>386041</v>
      </c>
    </row>
    <row r="60" spans="1:10" ht="99" customHeight="1">
      <c r="A60" s="125" t="s">
        <v>240</v>
      </c>
      <c r="B60" s="125"/>
      <c r="C60" s="125"/>
      <c r="D60" s="126" t="s">
        <v>241</v>
      </c>
      <c r="E60" s="220"/>
      <c r="F60" s="221"/>
      <c r="G60" s="222">
        <f>G61</f>
        <v>3240110</v>
      </c>
      <c r="H60" s="222">
        <f>H61</f>
        <v>2997768</v>
      </c>
      <c r="I60" s="222">
        <f>I61</f>
        <v>242342</v>
      </c>
      <c r="J60" s="222">
        <f>J61</f>
        <v>240000</v>
      </c>
    </row>
    <row r="61" spans="1:10" ht="65.25" customHeight="1">
      <c r="A61" s="127" t="s">
        <v>242</v>
      </c>
      <c r="B61" s="125"/>
      <c r="C61" s="125"/>
      <c r="D61" s="31" t="s">
        <v>241</v>
      </c>
      <c r="E61" s="223"/>
      <c r="F61" s="224"/>
      <c r="G61" s="225">
        <f>G62+G63</f>
        <v>3240110</v>
      </c>
      <c r="H61" s="225">
        <f>H62+H63</f>
        <v>2997768</v>
      </c>
      <c r="I61" s="225">
        <f>I62+I63</f>
        <v>242342</v>
      </c>
      <c r="J61" s="225">
        <f>J62+J63</f>
        <v>240000</v>
      </c>
    </row>
    <row r="62" spans="1:10" ht="55.5" customHeight="1">
      <c r="A62" s="94" t="s">
        <v>243</v>
      </c>
      <c r="B62" s="94" t="s">
        <v>141</v>
      </c>
      <c r="C62" s="94" t="s">
        <v>142</v>
      </c>
      <c r="D62" s="226" t="s">
        <v>143</v>
      </c>
      <c r="E62" s="192"/>
      <c r="F62" s="216"/>
      <c r="G62" s="225">
        <f>H62+I62</f>
        <v>3120110</v>
      </c>
      <c r="H62" s="183">
        <v>2997768</v>
      </c>
      <c r="I62" s="183">
        <f>198000+2342-78000</f>
        <v>122342</v>
      </c>
      <c r="J62" s="183">
        <f>198000-78000</f>
        <v>120000</v>
      </c>
    </row>
    <row r="63" spans="1:10" ht="96.75" customHeight="1">
      <c r="A63" s="94" t="s">
        <v>244</v>
      </c>
      <c r="B63" s="94" t="s">
        <v>151</v>
      </c>
      <c r="C63" s="129" t="s">
        <v>152</v>
      </c>
      <c r="D63" s="111" t="s">
        <v>153</v>
      </c>
      <c r="E63" s="227"/>
      <c r="F63" s="228"/>
      <c r="G63" s="186">
        <f>H63+I63</f>
        <v>120000</v>
      </c>
      <c r="H63" s="191">
        <v>0</v>
      </c>
      <c r="I63" s="191">
        <f>J63</f>
        <v>120000</v>
      </c>
      <c r="J63" s="191">
        <f>42000+78000</f>
        <v>120000</v>
      </c>
    </row>
    <row r="64" spans="1:10" s="229" customFormat="1" ht="63.75" customHeight="1">
      <c r="A64" s="164" t="s">
        <v>57</v>
      </c>
      <c r="B64" s="164" t="s">
        <v>57</v>
      </c>
      <c r="C64" s="164" t="s">
        <v>57</v>
      </c>
      <c r="D64" s="164" t="s">
        <v>245</v>
      </c>
      <c r="E64" s="212" t="s">
        <v>57</v>
      </c>
      <c r="F64" s="212" t="s">
        <v>57</v>
      </c>
      <c r="G64" s="181">
        <f>H64+I64</f>
        <v>10298259</v>
      </c>
      <c r="H64" s="166">
        <f>H14+H23+H34+H40+H43+H46+H49+H54+H27</f>
        <v>7668297</v>
      </c>
      <c r="I64" s="166">
        <f>I14+I23+I34+I40+I43+I46+I49+I54+I27</f>
        <v>2629962</v>
      </c>
      <c r="J64" s="166">
        <f>J14+J23+J34+J40+J43+J46+J49+J54+J27</f>
        <v>2627620</v>
      </c>
    </row>
  </sheetData>
  <sheetProtection selectLockedCells="1" selectUnlockedCells="1"/>
  <mergeCells count="10">
    <mergeCell ref="A6:J6"/>
    <mergeCell ref="A11:A12"/>
    <mergeCell ref="B11:B12"/>
    <mergeCell ref="C11:C12"/>
    <mergeCell ref="D11:D12"/>
    <mergeCell ref="E11:E12"/>
    <mergeCell ref="F11:F12"/>
    <mergeCell ref="G11:G12"/>
    <mergeCell ref="H11:H12"/>
    <mergeCell ref="I11:J11"/>
  </mergeCells>
  <printOptions/>
  <pageMargins left="0.39375" right="0.19652777777777777" top="0.7201388888888889" bottom="0.4" header="0.5118055555555555" footer="0.5118055555555555"/>
  <pageSetup horizontalDpi="300" verticalDpi="300" orientation="landscape" paperSize="9" scale="25" r:id="rId1"/>
  <rowBreaks count="2" manualBreakCount="2">
    <brk id="26" max="255" man="1"/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9"/>
  </sheetPr>
  <dimension ref="A1:R37"/>
  <sheetViews>
    <sheetView tabSelected="1" view="pageBreakPreview" zoomScale="45" zoomScaleNormal="70" zoomScaleSheetLayoutView="45" zoomScalePageLayoutView="0" workbookViewId="0" topLeftCell="A1">
      <selection activeCell="I4" sqref="I4"/>
    </sheetView>
  </sheetViews>
  <sheetFormatPr defaultColWidth="9.140625" defaultRowHeight="12.75"/>
  <cols>
    <col min="1" max="1" width="17.57421875" style="137" customWidth="1"/>
    <col min="2" max="2" width="16.421875" style="137" customWidth="1"/>
    <col min="3" max="3" width="16.8515625" style="137" customWidth="1"/>
    <col min="4" max="4" width="57.28125" style="137" customWidth="1"/>
    <col min="5" max="5" width="86.00390625" style="137" customWidth="1"/>
    <col min="6" max="6" width="23.00390625" style="137" customWidth="1"/>
    <col min="7" max="7" width="23.28125" style="137" customWidth="1"/>
    <col min="8" max="8" width="21.421875" style="137" customWidth="1"/>
    <col min="9" max="9" width="26.421875" style="137" customWidth="1"/>
    <col min="10" max="10" width="19.140625" style="137" customWidth="1"/>
    <col min="11" max="17" width="9.140625" style="137" customWidth="1"/>
    <col min="18" max="18" width="12.00390625" style="137" customWidth="1"/>
    <col min="19" max="16384" width="9.140625" style="137" customWidth="1"/>
  </cols>
  <sheetData>
    <row r="1" spans="8:11" ht="29.25">
      <c r="H1" s="230" t="s">
        <v>288</v>
      </c>
      <c r="K1" s="171"/>
    </row>
    <row r="2" spans="3:11" ht="29.25">
      <c r="C2" s="139"/>
      <c r="H2" s="230" t="s">
        <v>260</v>
      </c>
      <c r="K2" s="171"/>
    </row>
    <row r="3" spans="3:11" ht="29.25">
      <c r="C3" s="139"/>
      <c r="H3" s="230" t="s">
        <v>3</v>
      </c>
      <c r="K3" s="144"/>
    </row>
    <row r="4" spans="3:11" ht="29.25">
      <c r="C4" s="139"/>
      <c r="H4" s="231" t="s">
        <v>334</v>
      </c>
      <c r="K4" s="144"/>
    </row>
    <row r="5" spans="3:11" ht="24">
      <c r="C5" s="139"/>
      <c r="I5" s="232"/>
      <c r="K5" s="144"/>
    </row>
    <row r="6" ht="24.75" customHeight="1">
      <c r="C6" s="145"/>
    </row>
    <row r="7" spans="1:18" ht="117" customHeight="1">
      <c r="A7" s="331" t="s">
        <v>289</v>
      </c>
      <c r="B7" s="331"/>
      <c r="C7" s="331"/>
      <c r="D7" s="331"/>
      <c r="E7" s="331"/>
      <c r="F7" s="331"/>
      <c r="G7" s="331"/>
      <c r="H7" s="331"/>
      <c r="I7" s="331"/>
      <c r="J7" s="233"/>
      <c r="K7" s="233"/>
      <c r="L7" s="233"/>
      <c r="M7" s="233"/>
      <c r="N7" s="173"/>
      <c r="O7" s="173"/>
      <c r="P7" s="173"/>
      <c r="Q7" s="173"/>
      <c r="R7" s="173"/>
    </row>
    <row r="8" spans="3:10" ht="22.5" customHeight="1">
      <c r="C8" s="176"/>
      <c r="D8" s="176"/>
      <c r="E8" s="176"/>
      <c r="F8" s="176"/>
      <c r="G8" s="176"/>
      <c r="H8" s="176"/>
      <c r="I8" s="176"/>
      <c r="J8" s="234" t="s">
        <v>290</v>
      </c>
    </row>
    <row r="9" spans="1:10" ht="65.25" customHeight="1">
      <c r="A9" s="332" t="s">
        <v>76</v>
      </c>
      <c r="B9" s="332" t="s">
        <v>291</v>
      </c>
      <c r="C9" s="332" t="s">
        <v>292</v>
      </c>
      <c r="D9" s="333" t="s">
        <v>293</v>
      </c>
      <c r="E9" s="333" t="s">
        <v>294</v>
      </c>
      <c r="F9" s="333" t="s">
        <v>295</v>
      </c>
      <c r="G9" s="333" t="s">
        <v>296</v>
      </c>
      <c r="H9" s="333" t="s">
        <v>297</v>
      </c>
      <c r="I9" s="333" t="s">
        <v>298</v>
      </c>
      <c r="J9" s="330" t="s">
        <v>299</v>
      </c>
    </row>
    <row r="10" spans="1:10" ht="118.5" customHeight="1">
      <c r="A10" s="332"/>
      <c r="B10" s="332"/>
      <c r="C10" s="332"/>
      <c r="D10" s="333"/>
      <c r="E10" s="333"/>
      <c r="F10" s="333"/>
      <c r="G10" s="333"/>
      <c r="H10" s="333"/>
      <c r="I10" s="333"/>
      <c r="J10" s="330"/>
    </row>
    <row r="11" spans="1:10" s="158" customFormat="1" ht="18.75" customHeight="1">
      <c r="A11" s="235">
        <v>1</v>
      </c>
      <c r="B11" s="236">
        <v>2</v>
      </c>
      <c r="C11" s="235">
        <v>3</v>
      </c>
      <c r="D11" s="236">
        <v>4</v>
      </c>
      <c r="E11" s="235">
        <v>5</v>
      </c>
      <c r="F11" s="235">
        <v>6</v>
      </c>
      <c r="G11" s="235">
        <v>7</v>
      </c>
      <c r="H11" s="235">
        <v>8</v>
      </c>
      <c r="I11" s="237">
        <v>9</v>
      </c>
      <c r="J11" s="238">
        <v>10</v>
      </c>
    </row>
    <row r="12" spans="1:10" s="158" customFormat="1" ht="39.75" customHeight="1">
      <c r="A12" s="239" t="s">
        <v>87</v>
      </c>
      <c r="B12" s="240" t="s">
        <v>300</v>
      </c>
      <c r="C12" s="240"/>
      <c r="D12" s="241" t="s">
        <v>88</v>
      </c>
      <c r="E12" s="242"/>
      <c r="F12" s="242"/>
      <c r="G12" s="243"/>
      <c r="H12" s="242"/>
      <c r="I12" s="243">
        <f>I13</f>
        <v>386041</v>
      </c>
      <c r="J12" s="243"/>
    </row>
    <row r="13" spans="1:10" s="158" customFormat="1" ht="38.25" customHeight="1">
      <c r="A13" s="239" t="s">
        <v>89</v>
      </c>
      <c r="B13" s="239"/>
      <c r="C13" s="239"/>
      <c r="D13" s="241" t="s">
        <v>88</v>
      </c>
      <c r="E13" s="244"/>
      <c r="F13" s="244"/>
      <c r="G13" s="243"/>
      <c r="H13" s="244"/>
      <c r="I13" s="243">
        <f>I14</f>
        <v>386041</v>
      </c>
      <c r="J13" s="243"/>
    </row>
    <row r="14" spans="1:10" s="158" customFormat="1" ht="63.75" customHeight="1">
      <c r="A14" s="245" t="s">
        <v>150</v>
      </c>
      <c r="B14" s="245" t="s">
        <v>151</v>
      </c>
      <c r="C14" s="245" t="s">
        <v>152</v>
      </c>
      <c r="D14" s="246" t="s">
        <v>153</v>
      </c>
      <c r="E14" s="247" t="s">
        <v>301</v>
      </c>
      <c r="F14" s="65" t="s">
        <v>302</v>
      </c>
      <c r="G14" s="248">
        <v>498578</v>
      </c>
      <c r="H14" s="249">
        <f>((G14-I14)/G14)*100</f>
        <v>22.57159361223319</v>
      </c>
      <c r="I14" s="250">
        <v>386041</v>
      </c>
      <c r="J14" s="248">
        <v>100</v>
      </c>
    </row>
    <row r="15" spans="1:10" s="158" customFormat="1" ht="23.25" customHeight="1">
      <c r="A15" s="245"/>
      <c r="B15" s="245"/>
      <c r="C15" s="245"/>
      <c r="D15" s="246"/>
      <c r="E15" s="251" t="s">
        <v>303</v>
      </c>
      <c r="F15" s="65"/>
      <c r="G15" s="248">
        <v>49794</v>
      </c>
      <c r="H15" s="242">
        <v>100</v>
      </c>
      <c r="I15" s="250"/>
      <c r="J15" s="248"/>
    </row>
    <row r="16" spans="1:10" ht="57" customHeight="1">
      <c r="A16" s="252" t="s">
        <v>158</v>
      </c>
      <c r="B16" s="252" t="s">
        <v>304</v>
      </c>
      <c r="C16" s="252"/>
      <c r="D16" s="63" t="s">
        <v>159</v>
      </c>
      <c r="E16" s="244"/>
      <c r="F16" s="56"/>
      <c r="G16" s="253"/>
      <c r="H16" s="56"/>
      <c r="I16" s="243">
        <f>I17</f>
        <v>151659</v>
      </c>
      <c r="J16" s="254"/>
    </row>
    <row r="17" spans="1:10" ht="58.5" customHeight="1">
      <c r="A17" s="252" t="s">
        <v>160</v>
      </c>
      <c r="B17" s="252"/>
      <c r="C17" s="252"/>
      <c r="D17" s="63" t="s">
        <v>159</v>
      </c>
      <c r="E17" s="56"/>
      <c r="F17" s="56"/>
      <c r="G17" s="253"/>
      <c r="H17" s="56"/>
      <c r="I17" s="243">
        <f>I26</f>
        <v>151659</v>
      </c>
      <c r="J17" s="255"/>
    </row>
    <row r="18" spans="1:10" ht="46.5" customHeight="1" hidden="1">
      <c r="A18" s="256" t="s">
        <v>221</v>
      </c>
      <c r="B18" s="256" t="s">
        <v>222</v>
      </c>
      <c r="C18" s="256" t="s">
        <v>223</v>
      </c>
      <c r="D18" s="257" t="s">
        <v>224</v>
      </c>
      <c r="E18" s="65" t="s">
        <v>305</v>
      </c>
      <c r="F18" s="65"/>
      <c r="G18" s="258"/>
      <c r="H18" s="56"/>
      <c r="I18" s="56"/>
      <c r="J18" s="56"/>
    </row>
    <row r="19" spans="1:10" s="229" customFormat="1" ht="43.5" customHeight="1" hidden="1">
      <c r="A19" s="259" t="s">
        <v>306</v>
      </c>
      <c r="B19" s="259" t="s">
        <v>307</v>
      </c>
      <c r="C19" s="259"/>
      <c r="D19" s="241" t="s">
        <v>308</v>
      </c>
      <c r="E19" s="65" t="s">
        <v>305</v>
      </c>
      <c r="F19" s="65"/>
      <c r="G19" s="260"/>
      <c r="H19" s="261"/>
      <c r="I19" s="261"/>
      <c r="J19" s="261"/>
    </row>
    <row r="20" spans="1:10" ht="45.75" customHeight="1" hidden="1">
      <c r="A20" s="256" t="s">
        <v>221</v>
      </c>
      <c r="B20" s="256" t="s">
        <v>222</v>
      </c>
      <c r="C20" s="256" t="s">
        <v>223</v>
      </c>
      <c r="D20" s="257" t="s">
        <v>224</v>
      </c>
      <c r="E20" s="65" t="s">
        <v>305</v>
      </c>
      <c r="F20" s="65"/>
      <c r="G20" s="262"/>
      <c r="H20" s="263"/>
      <c r="I20" s="263"/>
      <c r="J20" s="263"/>
    </row>
    <row r="21" spans="1:10" s="229" customFormat="1" ht="50.25" customHeight="1" hidden="1">
      <c r="A21" s="259" t="s">
        <v>306</v>
      </c>
      <c r="B21" s="259" t="s">
        <v>307</v>
      </c>
      <c r="C21" s="259"/>
      <c r="D21" s="241" t="s">
        <v>308</v>
      </c>
      <c r="E21" s="65" t="s">
        <v>305</v>
      </c>
      <c r="F21" s="65"/>
      <c r="G21" s="260"/>
      <c r="H21" s="261"/>
      <c r="I21" s="261"/>
      <c r="J21" s="261"/>
    </row>
    <row r="22" spans="1:10" s="264" customFormat="1" ht="39.75" customHeight="1" hidden="1">
      <c r="A22" s="256" t="s">
        <v>221</v>
      </c>
      <c r="B22" s="256" t="s">
        <v>222</v>
      </c>
      <c r="C22" s="256" t="s">
        <v>223</v>
      </c>
      <c r="D22" s="257" t="s">
        <v>224</v>
      </c>
      <c r="E22" s="65" t="s">
        <v>305</v>
      </c>
      <c r="F22" s="65"/>
      <c r="G22" s="253">
        <f>G23</f>
        <v>231080</v>
      </c>
      <c r="H22" s="261"/>
      <c r="I22" s="261"/>
      <c r="J22" s="254">
        <f>J23</f>
        <v>231080</v>
      </c>
    </row>
    <row r="23" spans="1:10" s="264" customFormat="1" ht="39.75" customHeight="1" hidden="1">
      <c r="A23" s="259" t="s">
        <v>306</v>
      </c>
      <c r="B23" s="259" t="s">
        <v>307</v>
      </c>
      <c r="C23" s="259"/>
      <c r="D23" s="241" t="s">
        <v>308</v>
      </c>
      <c r="E23" s="65" t="s">
        <v>305</v>
      </c>
      <c r="F23" s="65"/>
      <c r="G23" s="265">
        <f>G24</f>
        <v>231080</v>
      </c>
      <c r="H23" s="261"/>
      <c r="I23" s="261"/>
      <c r="J23" s="255">
        <f>J24</f>
        <v>231080</v>
      </c>
    </row>
    <row r="24" spans="1:10" s="264" customFormat="1" ht="39.75" customHeight="1" hidden="1">
      <c r="A24" s="256" t="s">
        <v>221</v>
      </c>
      <c r="B24" s="256" t="s">
        <v>222</v>
      </c>
      <c r="C24" s="256" t="s">
        <v>223</v>
      </c>
      <c r="D24" s="257" t="s">
        <v>224</v>
      </c>
      <c r="E24" s="65" t="s">
        <v>305</v>
      </c>
      <c r="F24" s="65"/>
      <c r="G24" s="266">
        <f>SUM(G25)</f>
        <v>231080</v>
      </c>
      <c r="H24" s="261"/>
      <c r="I24" s="261"/>
      <c r="J24" s="267">
        <f>SUM(J25)</f>
        <v>231080</v>
      </c>
    </row>
    <row r="25" spans="1:10" s="264" customFormat="1" ht="2.25" customHeight="1" hidden="1">
      <c r="A25" s="259" t="s">
        <v>306</v>
      </c>
      <c r="B25" s="259" t="s">
        <v>307</v>
      </c>
      <c r="C25" s="259"/>
      <c r="D25" s="241" t="s">
        <v>308</v>
      </c>
      <c r="E25" s="65" t="s">
        <v>305</v>
      </c>
      <c r="F25" s="65"/>
      <c r="G25" s="268">
        <v>231080</v>
      </c>
      <c r="H25" s="261"/>
      <c r="I25" s="261"/>
      <c r="J25" s="269">
        <v>231080</v>
      </c>
    </row>
    <row r="26" spans="1:10" s="264" customFormat="1" ht="97.5" customHeight="1">
      <c r="A26" s="256" t="s">
        <v>236</v>
      </c>
      <c r="B26" s="256" t="s">
        <v>237</v>
      </c>
      <c r="C26" s="256" t="s">
        <v>152</v>
      </c>
      <c r="D26" s="257" t="s">
        <v>238</v>
      </c>
      <c r="E26" s="270" t="s">
        <v>309</v>
      </c>
      <c r="F26" s="65" t="s">
        <v>302</v>
      </c>
      <c r="G26" s="248">
        <v>645910</v>
      </c>
      <c r="H26" s="249">
        <f>(269940/G26)*100</f>
        <v>41.792200151723925</v>
      </c>
      <c r="I26" s="250">
        <f>81459+70200</f>
        <v>151659</v>
      </c>
      <c r="J26" s="249">
        <f>((269940+81459+70200)/G26)*100</f>
        <v>65.2720967317428</v>
      </c>
    </row>
    <row r="27" spans="1:10" s="264" customFormat="1" ht="27.75" customHeight="1">
      <c r="A27" s="256"/>
      <c r="B27" s="256"/>
      <c r="C27" s="256"/>
      <c r="D27" s="257"/>
      <c r="E27" s="271" t="s">
        <v>303</v>
      </c>
      <c r="F27" s="65"/>
      <c r="G27" s="248">
        <v>54058</v>
      </c>
      <c r="H27" s="262">
        <v>100</v>
      </c>
      <c r="I27" s="261"/>
      <c r="J27" s="269"/>
    </row>
    <row r="28" spans="1:10" s="264" customFormat="1" ht="60" customHeight="1">
      <c r="A28" s="239" t="s">
        <v>240</v>
      </c>
      <c r="B28" s="239" t="s">
        <v>310</v>
      </c>
      <c r="C28" s="239"/>
      <c r="D28" s="241" t="s">
        <v>311</v>
      </c>
      <c r="E28" s="56"/>
      <c r="F28" s="56"/>
      <c r="G28" s="266"/>
      <c r="H28" s="261"/>
      <c r="I28" s="243">
        <v>120000</v>
      </c>
      <c r="J28" s="267"/>
    </row>
    <row r="29" spans="1:10" s="264" customFormat="1" ht="58.5" customHeight="1">
      <c r="A29" s="239" t="s">
        <v>242</v>
      </c>
      <c r="B29" s="239"/>
      <c r="C29" s="239"/>
      <c r="D29" s="241" t="s">
        <v>311</v>
      </c>
      <c r="E29" s="56"/>
      <c r="F29" s="56"/>
      <c r="G29" s="266"/>
      <c r="H29" s="261"/>
      <c r="I29" s="243">
        <v>120000</v>
      </c>
      <c r="J29" s="267"/>
    </row>
    <row r="30" spans="1:10" s="264" customFormat="1" ht="44.25" customHeight="1">
      <c r="A30" s="272" t="s">
        <v>244</v>
      </c>
      <c r="B30" s="272" t="s">
        <v>151</v>
      </c>
      <c r="C30" s="273" t="s">
        <v>152</v>
      </c>
      <c r="D30" s="274" t="s">
        <v>153</v>
      </c>
      <c r="E30" s="275" t="s">
        <v>312</v>
      </c>
      <c r="F30" s="276" t="s">
        <v>313</v>
      </c>
      <c r="G30" s="248">
        <v>2330000</v>
      </c>
      <c r="H30" s="277">
        <v>0</v>
      </c>
      <c r="I30" s="248">
        <v>120000</v>
      </c>
      <c r="J30" s="262">
        <f>(I30/G30)*100</f>
        <v>5.150214592274678</v>
      </c>
    </row>
    <row r="31" spans="1:10" s="264" customFormat="1" ht="27" customHeight="1">
      <c r="A31" s="240"/>
      <c r="B31" s="240"/>
      <c r="C31" s="240"/>
      <c r="D31" s="246"/>
      <c r="E31" s="247" t="s">
        <v>303</v>
      </c>
      <c r="F31" s="65"/>
      <c r="G31" s="248">
        <v>120000</v>
      </c>
      <c r="H31" s="261"/>
      <c r="I31" s="248">
        <v>120000</v>
      </c>
      <c r="J31" s="262">
        <v>100</v>
      </c>
    </row>
    <row r="32" spans="1:10" ht="37.5" customHeight="1">
      <c r="A32" s="278"/>
      <c r="B32" s="278"/>
      <c r="C32" s="279"/>
      <c r="D32" s="280" t="s">
        <v>314</v>
      </c>
      <c r="E32" s="281"/>
      <c r="F32" s="281"/>
      <c r="G32" s="282"/>
      <c r="H32" s="281"/>
      <c r="I32" s="283">
        <f>I12+I16+I28</f>
        <v>657700</v>
      </c>
      <c r="J32" s="284"/>
    </row>
    <row r="33" spans="3:10" ht="12.75">
      <c r="C33" s="285"/>
      <c r="D33" s="285"/>
      <c r="E33" s="285"/>
      <c r="F33" s="285"/>
      <c r="G33" s="285"/>
      <c r="H33" s="285"/>
      <c r="I33" s="286"/>
      <c r="J33" s="285"/>
    </row>
    <row r="36" spans="3:10" s="168" customFormat="1" ht="19.5">
      <c r="C36" s="137"/>
      <c r="D36" s="137"/>
      <c r="E36" s="137"/>
      <c r="F36" s="137"/>
      <c r="G36" s="137"/>
      <c r="H36" s="137"/>
      <c r="I36" s="137"/>
      <c r="J36" s="137"/>
    </row>
    <row r="37" spans="3:10" ht="19.5">
      <c r="C37" s="168"/>
      <c r="D37" s="168"/>
      <c r="E37" s="168"/>
      <c r="F37" s="168"/>
      <c r="G37" s="168"/>
      <c r="H37" s="168"/>
      <c r="I37" s="168"/>
      <c r="J37" s="168"/>
    </row>
  </sheetData>
  <sheetProtection selectLockedCells="1" selectUnlockedCells="1"/>
  <mergeCells count="11">
    <mergeCell ref="I9:I10"/>
    <mergeCell ref="J9:J10"/>
    <mergeCell ref="A7:I7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.30972222222222223" right="0.19652777777777777" top="0.6097222222222223" bottom="0.2361111111111111" header="0.5118055555555555" footer="0.5118055555555555"/>
  <pageSetup horizontalDpi="300" verticalDpi="3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45" zoomScaleNormal="55" zoomScaleSheetLayoutView="45" zoomScalePageLayoutView="0" workbookViewId="0" topLeftCell="A1">
      <selection activeCell="H27" sqref="H27"/>
    </sheetView>
  </sheetViews>
  <sheetFormatPr defaultColWidth="9.140625" defaultRowHeight="12.75"/>
  <cols>
    <col min="1" max="1" width="48.7109375" style="137" customWidth="1"/>
    <col min="2" max="2" width="14.7109375" style="137" customWidth="1"/>
    <col min="3" max="3" width="16.57421875" style="137" customWidth="1"/>
    <col min="4" max="4" width="19.8515625" style="137" customWidth="1"/>
    <col min="5" max="5" width="20.00390625" style="137" customWidth="1"/>
    <col min="6" max="6" width="14.57421875" style="137" customWidth="1"/>
    <col min="7" max="7" width="13.421875" style="137" customWidth="1"/>
    <col min="8" max="8" width="20.421875" style="137" customWidth="1"/>
    <col min="9" max="9" width="19.28125" style="137" customWidth="1"/>
    <col min="10" max="10" width="14.8515625" style="137" customWidth="1"/>
    <col min="11" max="11" width="14.140625" style="137" customWidth="1"/>
    <col min="12" max="12" width="20.28125" style="137" customWidth="1"/>
    <col min="13" max="13" width="19.57421875" style="137" customWidth="1"/>
    <col min="14" max="14" width="12.00390625" style="137" customWidth="1"/>
    <col min="15" max="16384" width="9.140625" style="137" customWidth="1"/>
  </cols>
  <sheetData>
    <row r="1" spans="11:13" ht="27.75">
      <c r="K1" s="168"/>
      <c r="L1" s="287" t="s">
        <v>288</v>
      </c>
      <c r="M1" s="288"/>
    </row>
    <row r="2" spans="11:13" ht="27.75">
      <c r="K2" s="168"/>
      <c r="L2" s="287" t="s">
        <v>260</v>
      </c>
      <c r="M2" s="288"/>
    </row>
    <row r="3" spans="11:13" ht="27.75">
      <c r="K3" s="168"/>
      <c r="L3" s="287" t="s">
        <v>3</v>
      </c>
      <c r="M3" s="288"/>
    </row>
    <row r="4" spans="12:13" ht="27.75">
      <c r="L4" s="289" t="s">
        <v>315</v>
      </c>
      <c r="M4" s="288"/>
    </row>
    <row r="5" spans="11:13" ht="20.25" customHeight="1">
      <c r="K5" s="234"/>
      <c r="L5" s="234"/>
      <c r="M5" s="234"/>
    </row>
    <row r="6" spans="11:13" ht="20.25" customHeight="1">
      <c r="K6" s="234"/>
      <c r="L6" s="234"/>
      <c r="M6" s="234"/>
    </row>
    <row r="7" spans="1:13" ht="27">
      <c r="A7" s="335" t="s">
        <v>316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</row>
    <row r="8" spans="1:13" ht="27">
      <c r="A8" s="335" t="s">
        <v>317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</row>
    <row r="9" spans="1:13" ht="27">
      <c r="A9" s="290"/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</row>
    <row r="10" spans="1:13" ht="27.75">
      <c r="A10" s="291" t="s">
        <v>5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</row>
    <row r="11" spans="1:13" ht="27">
      <c r="A11" s="292" t="s">
        <v>6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</row>
    <row r="12" ht="26.25" customHeight="1">
      <c r="A12" s="293"/>
    </row>
    <row r="13" spans="1:13" ht="52.5" customHeight="1">
      <c r="A13" s="334" t="s">
        <v>318</v>
      </c>
      <c r="B13" s="336" t="s">
        <v>11</v>
      </c>
      <c r="C13" s="336"/>
      <c r="D13" s="336"/>
      <c r="E13" s="336"/>
      <c r="F13" s="336" t="s">
        <v>12</v>
      </c>
      <c r="G13" s="336"/>
      <c r="H13" s="336"/>
      <c r="I13" s="336"/>
      <c r="J13" s="336" t="s">
        <v>80</v>
      </c>
      <c r="K13" s="336"/>
      <c r="L13" s="336"/>
      <c r="M13" s="336"/>
    </row>
    <row r="14" spans="1:13" ht="33" customHeight="1">
      <c r="A14" s="334"/>
      <c r="B14" s="334" t="s">
        <v>319</v>
      </c>
      <c r="C14" s="334" t="s">
        <v>320</v>
      </c>
      <c r="D14" s="334" t="s">
        <v>321</v>
      </c>
      <c r="E14" s="334" t="s">
        <v>322</v>
      </c>
      <c r="F14" s="334" t="s">
        <v>319</v>
      </c>
      <c r="G14" s="334" t="s">
        <v>320</v>
      </c>
      <c r="H14" s="334" t="s">
        <v>323</v>
      </c>
      <c r="I14" s="334" t="s">
        <v>322</v>
      </c>
      <c r="J14" s="334" t="s">
        <v>319</v>
      </c>
      <c r="K14" s="334" t="s">
        <v>320</v>
      </c>
      <c r="L14" s="334" t="s">
        <v>324</v>
      </c>
      <c r="M14" s="334" t="s">
        <v>322</v>
      </c>
    </row>
    <row r="15" spans="1:13" ht="63.75" customHeight="1">
      <c r="A15" s="334"/>
      <c r="B15" s="334"/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</row>
    <row r="16" spans="1:13" ht="61.5" customHeight="1">
      <c r="A16" s="334"/>
      <c r="B16" s="294" t="s">
        <v>325</v>
      </c>
      <c r="C16" s="294" t="s">
        <v>326</v>
      </c>
      <c r="D16" s="294" t="s">
        <v>327</v>
      </c>
      <c r="E16" s="294" t="s">
        <v>326</v>
      </c>
      <c r="F16" s="294" t="s">
        <v>325</v>
      </c>
      <c r="G16" s="294" t="s">
        <v>326</v>
      </c>
      <c r="H16" s="294" t="s">
        <v>327</v>
      </c>
      <c r="I16" s="294" t="s">
        <v>326</v>
      </c>
      <c r="J16" s="294" t="s">
        <v>325</v>
      </c>
      <c r="K16" s="294" t="s">
        <v>326</v>
      </c>
      <c r="L16" s="294" t="s">
        <v>327</v>
      </c>
      <c r="M16" s="294" t="s">
        <v>326</v>
      </c>
    </row>
    <row r="17" spans="1:13" s="168" customFormat="1" ht="26.25" customHeight="1">
      <c r="A17" s="295">
        <v>1</v>
      </c>
      <c r="B17" s="295">
        <v>2</v>
      </c>
      <c r="C17" s="295">
        <v>3</v>
      </c>
      <c r="D17" s="295">
        <v>4</v>
      </c>
      <c r="E17" s="295">
        <v>5</v>
      </c>
      <c r="F17" s="296">
        <v>7</v>
      </c>
      <c r="G17" s="296">
        <v>8</v>
      </c>
      <c r="H17" s="296">
        <v>9</v>
      </c>
      <c r="I17" s="296">
        <v>10</v>
      </c>
      <c r="J17" s="296">
        <v>12</v>
      </c>
      <c r="K17" s="296">
        <v>13</v>
      </c>
      <c r="L17" s="296">
        <v>14</v>
      </c>
      <c r="M17" s="296">
        <v>15</v>
      </c>
    </row>
    <row r="18" spans="1:13" ht="109.5" customHeight="1">
      <c r="A18" s="297" t="s">
        <v>328</v>
      </c>
      <c r="B18" s="298">
        <v>175</v>
      </c>
      <c r="C18" s="298">
        <v>802</v>
      </c>
      <c r="D18" s="298">
        <v>71195</v>
      </c>
      <c r="E18" s="298">
        <v>0</v>
      </c>
      <c r="F18" s="299">
        <v>0</v>
      </c>
      <c r="G18" s="299">
        <v>0</v>
      </c>
      <c r="H18" s="299">
        <v>0</v>
      </c>
      <c r="I18" s="299">
        <v>0</v>
      </c>
      <c r="J18" s="299">
        <f aca="true" t="shared" si="0" ref="J18:M20">B18+F18</f>
        <v>175</v>
      </c>
      <c r="K18" s="299">
        <f t="shared" si="0"/>
        <v>802</v>
      </c>
      <c r="L18" s="299">
        <f t="shared" si="0"/>
        <v>71195</v>
      </c>
      <c r="M18" s="299">
        <f t="shared" si="0"/>
        <v>0</v>
      </c>
    </row>
    <row r="19" spans="1:13" ht="204" customHeight="1">
      <c r="A19" s="297" t="s">
        <v>329</v>
      </c>
      <c r="B19" s="300">
        <v>131</v>
      </c>
      <c r="C19" s="300">
        <v>703</v>
      </c>
      <c r="D19" s="300">
        <v>12501</v>
      </c>
      <c r="E19" s="300">
        <v>1200</v>
      </c>
      <c r="F19" s="300">
        <v>2</v>
      </c>
      <c r="G19" s="300">
        <v>200</v>
      </c>
      <c r="H19" s="301">
        <v>4174</v>
      </c>
      <c r="I19" s="301">
        <v>30</v>
      </c>
      <c r="J19" s="301">
        <f t="shared" si="0"/>
        <v>133</v>
      </c>
      <c r="K19" s="301">
        <f t="shared" si="0"/>
        <v>903</v>
      </c>
      <c r="L19" s="301">
        <f t="shared" si="0"/>
        <v>16675</v>
      </c>
      <c r="M19" s="301">
        <f t="shared" si="0"/>
        <v>1230</v>
      </c>
    </row>
    <row r="20" spans="1:13" ht="43.5" customHeight="1">
      <c r="A20" s="302" t="s">
        <v>245</v>
      </c>
      <c r="B20" s="303">
        <f aca="true" t="shared" si="1" ref="B20:I20">B18+B19</f>
        <v>306</v>
      </c>
      <c r="C20" s="303">
        <f t="shared" si="1"/>
        <v>1505</v>
      </c>
      <c r="D20" s="303">
        <f t="shared" si="1"/>
        <v>83696</v>
      </c>
      <c r="E20" s="303">
        <f t="shared" si="1"/>
        <v>1200</v>
      </c>
      <c r="F20" s="303">
        <f t="shared" si="1"/>
        <v>2</v>
      </c>
      <c r="G20" s="303">
        <f t="shared" si="1"/>
        <v>200</v>
      </c>
      <c r="H20" s="303">
        <f t="shared" si="1"/>
        <v>4174</v>
      </c>
      <c r="I20" s="303">
        <f t="shared" si="1"/>
        <v>30</v>
      </c>
      <c r="J20" s="301">
        <f t="shared" si="0"/>
        <v>308</v>
      </c>
      <c r="K20" s="301">
        <f t="shared" si="0"/>
        <v>1705</v>
      </c>
      <c r="L20" s="301">
        <f t="shared" si="0"/>
        <v>87870</v>
      </c>
      <c r="M20" s="301">
        <f t="shared" si="0"/>
        <v>1230</v>
      </c>
    </row>
    <row r="21" ht="16.5">
      <c r="A21" s="304"/>
    </row>
    <row r="24" s="169" customFormat="1" ht="23.25"/>
    <row r="30" spans="3:5" ht="16.5">
      <c r="C30" s="305"/>
      <c r="D30" s="305"/>
      <c r="E30" s="305"/>
    </row>
  </sheetData>
  <sheetProtection selectLockedCells="1" selectUnlockedCells="1"/>
  <mergeCells count="18">
    <mergeCell ref="A7:M7"/>
    <mergeCell ref="A8:M8"/>
    <mergeCell ref="A13:A16"/>
    <mergeCell ref="B13:E13"/>
    <mergeCell ref="F13:I13"/>
    <mergeCell ref="J13:M13"/>
    <mergeCell ref="B14:B15"/>
    <mergeCell ref="C14:C15"/>
    <mergeCell ref="D14:D15"/>
    <mergeCell ref="E14:E15"/>
    <mergeCell ref="L14:L15"/>
    <mergeCell ref="M14:M15"/>
    <mergeCell ref="F14:F15"/>
    <mergeCell ref="G14:G15"/>
    <mergeCell ref="H14:H15"/>
    <mergeCell ref="I14:I15"/>
    <mergeCell ref="J14:J15"/>
    <mergeCell ref="K14:K15"/>
  </mergeCells>
  <printOptions/>
  <pageMargins left="0.5513888888888889" right="0.19652777777777777" top="0.5402777777777777" bottom="0.35" header="0.5118055555555555" footer="0.5118055555555555"/>
  <pageSetup horizontalDpi="300" verticalDpi="300" orientation="landscape" paperSize="9" scale="55" r:id="rId1"/>
  <rowBreaks count="1" manualBreakCount="1">
    <brk id="2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45" zoomScaleSheetLayoutView="45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2020-02-06T09:48:59Z</cp:lastPrinted>
  <dcterms:modified xsi:type="dcterms:W3CDTF">2020-02-06T09:51:22Z</dcterms:modified>
  <cp:category/>
  <cp:version/>
  <cp:contentType/>
  <cp:contentStatus/>
</cp:coreProperties>
</file>