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5"/>
  </bookViews>
  <sheets>
    <sheet name="Дод 1" sheetId="1" r:id="rId1"/>
    <sheet name="Дод 2 " sheetId="2" r:id="rId2"/>
    <sheet name="Дод 3 " sheetId="3" r:id="rId3"/>
    <sheet name="Дод  4" sheetId="4" r:id="rId4"/>
    <sheet name="Дод 5" sheetId="5" r:id="rId5"/>
    <sheet name="Дод 6" sheetId="6" r:id="rId6"/>
  </sheets>
  <externalReferences>
    <externalReference r:id="rId9"/>
    <externalReference r:id="rId10"/>
    <externalReference r:id="rId11"/>
  </externalReferences>
  <definedNames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el_BuiltIn_Print_Area_3" localSheetId="0">#REF!</definedName>
    <definedName name="Excel_BuiltIn_Print_Area_3" localSheetId="2">#REF!</definedName>
    <definedName name="Excel_BuiltIn_Print_Area_3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Titles_1" localSheetId="0">#REF!</definedName>
    <definedName name="Excel_BuiltIn_Print_Titles_1" localSheetId="2">#REF!</definedName>
    <definedName name="Excel_BuiltIn_Print_Titles_1">#REF!</definedName>
    <definedName name="Excel_BuiltIn_Print_Titles_1_1" localSheetId="1">'[2]Дод 4'!#REF!</definedName>
    <definedName name="Excel_BuiltIn_Print_Titles_1_1" localSheetId="2">'[3]Дод 4'!#REF!</definedName>
    <definedName name="Excel_BuiltIn_Print_Titles_1_1" localSheetId="5">'[1]Дод 4'!#REF!</definedName>
    <definedName name="Excel_BuiltIn_Print_Titles_1_1">'Дод  4'!#REF!</definedName>
    <definedName name="Excel_BuiltIn_Print_Titles_2">#REF!</definedName>
    <definedName name="Excel_BuiltIn_Print_Titles_3" localSheetId="0">#REF!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0">'Дод 1'!$11:$11</definedName>
    <definedName name="_xlnm.Print_Titles" localSheetId="2">'Дод 3 '!$9:$13</definedName>
    <definedName name="_xlnm.Print_Titles" localSheetId="4">'Дод 5'!$9:$11</definedName>
    <definedName name="_xlnm.Print_Area" localSheetId="3">'Дод  4'!$A$1:$P$17</definedName>
    <definedName name="_xlnm.Print_Area" localSheetId="0">'Дод 1'!$A$1:$F$46</definedName>
    <definedName name="_xlnm.Print_Area" localSheetId="1">'Дод 2 '!$A$1:$F$26</definedName>
    <definedName name="_xlnm.Print_Area" localSheetId="2">'Дод 3 '!$A$1:$P$61</definedName>
    <definedName name="_xlnm.Print_Area" localSheetId="4">'Дод 5'!$A$1:$J$54</definedName>
    <definedName name="_xlnm.Print_Area" localSheetId="5">'Дод 6'!$A$1:$M$17</definedName>
  </definedNames>
  <calcPr fullCalcOnLoad="1"/>
</workbook>
</file>

<file path=xl/sharedStrings.xml><?xml version="1.0" encoding="utf-8"?>
<sst xmlns="http://schemas.openxmlformats.org/spreadsheetml/2006/main" count="493" uniqueCount="271">
  <si>
    <t xml:space="preserve">Додаток  1     </t>
  </si>
  <si>
    <t>до рішення районної</t>
  </si>
  <si>
    <t xml:space="preserve">     </t>
  </si>
  <si>
    <t xml:space="preserve">у місті ради </t>
  </si>
  <si>
    <t>Код</t>
  </si>
  <si>
    <t>Загальний фонд</t>
  </si>
  <si>
    <t>Спеціальний фонд</t>
  </si>
  <si>
    <t>Податкові надходження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</si>
  <si>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</si>
  <si>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</si>
  <si>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</si>
  <si>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</si>
  <si>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</si>
  <si>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</si>
  <si>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</si>
  <si>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</si>
  <si>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</si>
  <si>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</si>
  <si>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</si>
  <si>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</si>
  <si>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</si>
  <si>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</si>
  <si>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</si>
  <si>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</si>
  <si>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</si>
  <si>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</si>
  <si>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</si>
  <si>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</si>
  <si>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</si>
  <si>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</si>
  <si>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 xml:space="preserve"> </t>
  </si>
  <si>
    <t>Загальне фінансування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</si>
  <si>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</si>
  <si>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</si>
  <si>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</si>
  <si>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</si>
  <si>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Фінансування за активними операціями</t>
  </si>
  <si>
    <t>Зміни обсягів бюджетних коштів</t>
  </si>
  <si>
    <t>На кінець періоду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</si>
  <si>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</si>
  <si>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</si>
  <si>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</si>
  <si>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</si>
  <si>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</si>
  <si>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</si>
  <si>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</si>
  <si>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Виконавчий комітет Центрально-Міської районної у місті ради</t>
  </si>
  <si>
    <t>0111</t>
  </si>
  <si>
    <t>3112</t>
  </si>
  <si>
    <t>1040</t>
  </si>
  <si>
    <t>Заходи державної політики з питань дітей та їх соціального захисту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</si>
  <si>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</si>
  <si>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</si>
  <si>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"Молодь України"</t>
  </si>
  <si>
    <t>1090</t>
  </si>
  <si>
    <t>0829</t>
  </si>
  <si>
    <t>5061</t>
  </si>
  <si>
    <t>0810</t>
  </si>
  <si>
    <t>0620</t>
  </si>
  <si>
    <t xml:space="preserve">Управління праці та соціального захисту населення виконкому Центрально-Міської районної у місті ради </t>
  </si>
  <si>
    <t>3041</t>
  </si>
  <si>
    <t>Надання допомоги у зв’язку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</si>
  <si>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</si>
  <si>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</si>
  <si>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</si>
  <si>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</si>
  <si>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</si>
  <si>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</si>
  <si>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</si>
  <si>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</si>
  <si>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</si>
  <si>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</si>
  <si>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</si>
  <si>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сім’ям</t>
  </si>
  <si>
    <t>1010</t>
  </si>
  <si>
    <t>1050</t>
  </si>
  <si>
    <t>Організація та проведення громадських робіт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</si>
  <si>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</si>
  <si>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</si>
  <si>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</si>
  <si>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Додаток 3</t>
  </si>
  <si>
    <t xml:space="preserve">до рішення районної </t>
  </si>
  <si>
    <t>Програма соціального захисту мешканців Центрально-Міського району на 2017-2019 роки</t>
  </si>
  <si>
    <t>Програма реалізації молодіжної, сімейної та гендерної політики у Центрально-Міському районі на 2016-2020 роки</t>
  </si>
  <si>
    <t xml:space="preserve">Програма розвитку культури і мистецтва у районі на 2017-2019 роки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</si>
  <si>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</si>
  <si>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Додаток 2</t>
  </si>
  <si>
    <t>1030</t>
  </si>
  <si>
    <t>Додаток 5</t>
  </si>
  <si>
    <t>Додаток 4</t>
  </si>
  <si>
    <t>Ліміти споживання енергоносіїв у фізичних обсягах у розрізі бюджетних</t>
  </si>
  <si>
    <t>Найменування бюджетної установи</t>
  </si>
  <si>
    <t>Тепло</t>
  </si>
  <si>
    <t>Вода</t>
  </si>
  <si>
    <t>Електро        енергія</t>
  </si>
  <si>
    <t>Природний газ</t>
  </si>
  <si>
    <t>Електро         енергія</t>
  </si>
  <si>
    <t>Електро           енергія</t>
  </si>
  <si>
    <t>Гкал</t>
  </si>
  <si>
    <t>куб. м</t>
  </si>
  <si>
    <t>кВт/год</t>
  </si>
  <si>
    <t>Виконавчий комітет Центрально-Міської районної у місті  ради</t>
  </si>
  <si>
    <t>0200000</t>
  </si>
  <si>
    <t>0210000</t>
  </si>
  <si>
    <t>Керівництво і управління у відповідній сфері у містах (місті Києві), селищах, селах, об'єднаних територіальних громадах</t>
  </si>
  <si>
    <t>0210160</t>
  </si>
  <si>
    <t>0160</t>
  </si>
  <si>
    <t>0210170</t>
  </si>
  <si>
    <t>0170</t>
  </si>
  <si>
    <t>0131</t>
  </si>
  <si>
    <t>0800000</t>
  </si>
  <si>
    <t>0810000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</si>
  <si>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</si>
  <si>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</si>
  <si>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</si>
  <si>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</si>
  <si>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</si>
  <si>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</si>
  <si>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</si>
  <si>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</si>
  <si>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>0213112</t>
  </si>
  <si>
    <t>0213122</t>
  </si>
  <si>
    <t>3122</t>
  </si>
  <si>
    <t>0213123</t>
  </si>
  <si>
    <t>3123</t>
  </si>
  <si>
    <t>0213131</t>
  </si>
  <si>
    <t>3131</t>
  </si>
  <si>
    <t>0813160</t>
  </si>
  <si>
    <t>3160</t>
  </si>
  <si>
    <t>3230</t>
  </si>
  <si>
    <t>0813230</t>
  </si>
  <si>
    <t>0215061</t>
  </si>
  <si>
    <t>0216090</t>
  </si>
  <si>
    <t>0640</t>
  </si>
  <si>
    <t>Інша діяльність у сфері житлово-комунального господарства</t>
  </si>
  <si>
    <t>6090</t>
  </si>
  <si>
    <t>Надання субсидій населенню для відшкодування витрат на оплату житлово-комунальних послуг</t>
  </si>
  <si>
    <t>0813012</t>
  </si>
  <si>
    <t>3012</t>
  </si>
  <si>
    <t>1060</t>
  </si>
  <si>
    <t>0813021</t>
  </si>
  <si>
    <t>0813022</t>
  </si>
  <si>
    <t>3021</t>
  </si>
  <si>
    <t>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</si>
  <si>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</si>
  <si>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</si>
  <si>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</si>
  <si>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</si>
  <si>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</si>
  <si>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</si>
  <si>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Підвищення кваліфікації депутатів місцевих рад та посадових осіб місцевого самоврядування</t>
  </si>
  <si>
    <t>Надання державної соціальної допомоги особам з інвалідністю з дитинства та дітям з інвалідністю</t>
  </si>
  <si>
    <t>3210</t>
  </si>
  <si>
    <t>0213210</t>
  </si>
  <si>
    <t>0813242</t>
  </si>
  <si>
    <t>3242</t>
  </si>
  <si>
    <t>Інші заходи у сфері соціального захисту і соціального забезпечення</t>
  </si>
  <si>
    <t>0213242</t>
  </si>
  <si>
    <t>0214082</t>
  </si>
  <si>
    <t>4082</t>
  </si>
  <si>
    <t>Інші заходи в галузі культури і мистецтва</t>
  </si>
  <si>
    <t>3200</t>
  </si>
  <si>
    <t>6030</t>
  </si>
  <si>
    <t xml:space="preserve">Доходи районного у місті бюджету на 2019 рік </t>
  </si>
  <si>
    <t>Найменування згідно з Класифікацією доходів бюджету</t>
  </si>
  <si>
    <t>Усього</t>
  </si>
  <si>
    <t>усього</t>
  </si>
  <si>
    <t>у тому числі бюджет розвитку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</si>
  <si>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</si>
  <si>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</si>
  <si>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Усього доходів (без урахування міжбюджетних трансфертів)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</si>
  <si>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</si>
  <si>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Інші субвенції з місцевого бюджету</t>
  </si>
  <si>
    <t xml:space="preserve"> у тому числі: районним у місті бюджетам на фінансування проектів-переможців конкурсу місцевого розвитку "Громадський бюджет" у 2019 році</t>
  </si>
  <si>
    <t>Х</t>
  </si>
  <si>
    <t>Кошти, що передаються із загального фонду бюджету до бюджету розвитку (спеціального фонду)</t>
  </si>
  <si>
    <t>Фінансування районного у місті бюджету на 2019 рік</t>
  </si>
  <si>
    <t>Найменування згідно з Класифікацією фінансування бюджету</t>
  </si>
  <si>
    <t>Фінансування за типом кредитора</t>
  </si>
  <si>
    <t>0100</t>
  </si>
  <si>
    <t>Державне управління</t>
  </si>
  <si>
    <t>3000</t>
  </si>
  <si>
    <t>Соціальний захист та соціальне забезпечення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</si>
  <si>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</si>
  <si>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</si>
  <si>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</si>
  <si>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</si>
  <si>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</si>
  <si>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</si>
  <si>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</si>
  <si>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</si>
  <si>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</si>
  <si>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0813081</t>
  </si>
  <si>
    <t>3081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</si>
  <si>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</si>
  <si>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</si>
  <si>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</si>
  <si>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</si>
  <si>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</si>
  <si>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</si>
  <si>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</si>
  <si>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</si>
  <si>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</si>
  <si>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</si>
  <si>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</si>
  <si>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</si>
  <si>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</si>
  <si>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благоустрою населених пунктів</t>
  </si>
  <si>
    <t xml:space="preserve">Розподіл видатків районного у місті бюджету на 2019 рік </t>
  </si>
  <si>
    <t xml:space="preserve">Код Типової програмної класифікації видатків та кредитування місцевих бюджетів      </t>
  </si>
  <si>
    <t xml:space="preserve">Код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</si>
  <si>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</si>
  <si>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</si>
  <si>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Фінансування за типом боргового зобов'язання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</si>
  <si>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</si>
  <si>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</si>
  <si>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</si>
  <si>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Міжбюджетні трансферти на 2019 рік</t>
  </si>
  <si>
    <t>Найменування бюджету - одержувача/надавача міжбюджетного трансферту</t>
  </si>
  <si>
    <t>0420560100</t>
  </si>
  <si>
    <t>Центрально-Міський районний у місті бюджет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</si>
  <si>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</si>
  <si>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</si>
  <si>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</si>
  <si>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</si>
  <si>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</si>
  <si>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</si>
  <si>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</si>
  <si>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Трансферти з інших місцевих бюджетів</t>
  </si>
  <si>
    <t>інші дотації з місцевого бюджету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</si>
  <si>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</si>
  <si>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</si>
  <si>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</si>
  <si>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</si>
  <si>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фінансування проектів-переможців конкурсу місцевого розвитку «Громадський бюджет» у 2019 році</t>
  </si>
  <si>
    <t>Трансферти іншим бюджетам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</si>
  <si>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</si>
  <si>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</si>
  <si>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</si>
  <si>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Дата та номер документа, яким затверджено місцеву програму</t>
  </si>
  <si>
    <t>рішення районної у місті ради від 23.12.2016 № 118, зі змінами</t>
  </si>
  <si>
    <t xml:space="preserve"> рішення районної у місті ради від 23.12.2016 № 119, зі змінами</t>
  </si>
  <si>
    <t>рішення районної у місті ради від 23.12.2016 № 116, зі змінами</t>
  </si>
  <si>
    <t>рішення районної у місті ради від 29.08.2017 № 177, зі змінами</t>
  </si>
  <si>
    <t>рішення районної у місті ради від 23.12.2016 № 115, зі змінами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</si>
  <si>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</si>
  <si>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</si>
  <si>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та культурного розвитку району на 2017-2019 роки </t>
  </si>
  <si>
    <t>рішення районної у місті ради від 23.12.2016 № 113, зі змінами</t>
  </si>
  <si>
    <t xml:space="preserve">Програма реалізації заходів по утриманню об'єктів благоустрою району на 2017-2019 роки </t>
  </si>
  <si>
    <t>рішення районної у місті ради від 23.12.2016 № 114, зі змінами</t>
  </si>
  <si>
    <t>Розподіл витрат районного у місті бюджету на реалізацію місцевих/регіональних програм у 2019 році</t>
  </si>
  <si>
    <t>Найменування місцевої/регіональної програми</t>
  </si>
  <si>
    <t>УСЬОГО</t>
  </si>
  <si>
    <t>Додаток 6</t>
  </si>
  <si>
    <t>установ, які фінансуються за рахунок районного у місті бюджету, на 2019 рік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</si>
  <si>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</si>
  <si>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t>0216030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</si>
  <si>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</si>
  <si>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Районна програма захисту прав дітей "Щасливе дитинство - майбутнє суспільства" на 2016-2020 роки</t>
  </si>
  <si>
    <r>
      <t>Програма реалізації заходів щодо оформлення та інвентаризації справ на нерухоме майно, державної реєстрації прав на нерухоме майно, яке визнане відумерлою спадщиною на 2017-2019 роки</t>
    </r>
    <r>
      <rPr>
        <sz val="24"/>
        <rFont val="Times New Roman"/>
        <family val="1"/>
      </rPr>
      <t xml:space="preserve"> </t>
    </r>
  </si>
  <si>
    <t>найменування трансферту**</t>
  </si>
  <si>
    <t>1416030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</si>
  <si>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</si>
  <si>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</si>
  <si>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</si>
  <si>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r>
      <t>26.12.2018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286</t>
    </r>
  </si>
  <si>
    <r>
      <t>26.12.2018</t>
    </r>
    <r>
      <rPr>
        <i/>
        <sz val="50"/>
        <rFont val="Times New Roman"/>
        <family val="1"/>
      </rPr>
      <t xml:space="preserve"> № </t>
    </r>
    <r>
      <rPr>
        <i/>
        <u val="single"/>
        <sz val="50"/>
        <rFont val="Times New Roman"/>
        <family val="1"/>
      </rPr>
      <t>286</t>
    </r>
  </si>
  <si>
    <r>
      <t>26.12.2018</t>
    </r>
    <r>
      <rPr>
        <i/>
        <sz val="16"/>
        <rFont val="Times New Roman"/>
        <family val="1"/>
      </rPr>
      <t xml:space="preserve"> № </t>
    </r>
    <r>
      <rPr>
        <i/>
        <u val="single"/>
        <sz val="16"/>
        <rFont val="Times New Roman"/>
        <family val="1"/>
      </rPr>
      <t>286</t>
    </r>
  </si>
  <si>
    <r>
      <t>26.12.2018</t>
    </r>
    <r>
      <rPr>
        <i/>
        <sz val="25"/>
        <rFont val="Times New Roman"/>
        <family val="1"/>
      </rPr>
      <t xml:space="preserve"> № </t>
    </r>
    <r>
      <rPr>
        <i/>
        <u val="single"/>
        <sz val="25"/>
        <rFont val="Times New Roman"/>
        <family val="1"/>
      </rPr>
      <t>286</t>
    </r>
  </si>
  <si>
    <r>
      <t>26.12.2018</t>
    </r>
    <r>
      <rPr>
        <i/>
        <sz val="22"/>
        <rFont val="Times New Roman"/>
        <family val="1"/>
      </rPr>
      <t xml:space="preserve"> № </t>
    </r>
    <r>
      <rPr>
        <i/>
        <u val="single"/>
        <sz val="22"/>
        <rFont val="Times New Roman"/>
        <family val="1"/>
      </rPr>
      <t>286</t>
    </r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</si>
</sst>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422]d\ mmmm\ yyyy&quot; р.&quot;"/>
    <numFmt numFmtId="194" formatCode="#,##0.000"/>
    <numFmt numFmtId="195" formatCode="#,##0.0000"/>
    <numFmt numFmtId="196" formatCode="#,##0.0"/>
    <numFmt numFmtId="197" formatCode="0.000"/>
    <numFmt numFmtId="198" formatCode="0.0000"/>
    <numFmt numFmtId="199" formatCode="#,##0.00000"/>
    <numFmt numFmtId="200" formatCode="#,##0.000000"/>
  </numFmts>
  <fonts count="95">
    <font>
      <sz val="10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b/>
      <sz val="1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Bookman Old Style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i/>
      <sz val="30"/>
      <name val="Times New Roman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i/>
      <sz val="10"/>
      <name val="Bookman Old Style"/>
      <family val="1"/>
    </font>
    <font>
      <b/>
      <i/>
      <u val="single"/>
      <sz val="30"/>
      <name val="Times New Roman"/>
      <family val="1"/>
    </font>
    <font>
      <b/>
      <i/>
      <sz val="12"/>
      <name val="Bookman Old Style"/>
      <family val="1"/>
    </font>
    <font>
      <i/>
      <sz val="38"/>
      <name val="Times New Roman"/>
      <family val="1"/>
    </font>
    <font>
      <i/>
      <sz val="10"/>
      <name val="Bookman Old Style"/>
      <family val="1"/>
    </font>
    <font>
      <i/>
      <u val="single"/>
      <sz val="38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i/>
      <sz val="40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b/>
      <i/>
      <sz val="22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sz val="40"/>
      <name val="Bookman Old Style"/>
      <family val="1"/>
    </font>
    <font>
      <i/>
      <sz val="25"/>
      <name val="Times New Roman"/>
      <family val="1"/>
    </font>
    <font>
      <i/>
      <u val="single"/>
      <sz val="25"/>
      <name val="Times New Roman"/>
      <family val="1"/>
    </font>
    <font>
      <b/>
      <i/>
      <sz val="30"/>
      <name val="Times New Roman"/>
      <family val="1"/>
    </font>
    <font>
      <sz val="30"/>
      <name val="Bookman Old Style"/>
      <family val="1"/>
    </font>
    <font>
      <sz val="17"/>
      <name val="Times New Roman"/>
      <family val="1"/>
    </font>
    <font>
      <sz val="3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9" fontId="0" fillId="0" borderId="0" applyFill="0" applyBorder="0" applyAlignment="0" applyProtection="0"/>
    <xf numFmtId="0" fontId="81" fillId="27" borderId="0" applyNumberFormat="0" applyBorder="0" applyAlignment="0" applyProtection="0"/>
    <xf numFmtId="0" fontId="5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28" borderId="6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91" fillId="31" borderId="0" applyNumberFormat="0" applyBorder="0" applyAlignment="0" applyProtection="0"/>
    <xf numFmtId="0" fontId="0" fillId="32" borderId="8" applyNumberFormat="0" applyFont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 applyAlignment="1">
      <alignment horizontal="left" indent="15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wrapText="1"/>
      <protection/>
    </xf>
    <xf numFmtId="0" fontId="6" fillId="0" borderId="0" xfId="55" applyFont="1">
      <alignment/>
      <protection/>
    </xf>
    <xf numFmtId="0" fontId="5" fillId="0" borderId="10" xfId="0" applyFont="1" applyBorder="1" applyAlignment="1">
      <alignment horizontal="left" vertical="center" wrapText="1"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4" fontId="9" fillId="0" borderId="0" xfId="55" applyNumberFormat="1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1" fillId="34" borderId="0" xfId="0" applyFont="1" applyFill="1" applyAlignment="1">
      <alignment/>
    </xf>
    <xf numFmtId="0" fontId="34" fillId="0" borderId="0" xfId="55" applyFont="1">
      <alignment/>
      <protection/>
    </xf>
    <xf numFmtId="0" fontId="5" fillId="0" borderId="11" xfId="0" applyFont="1" applyBorder="1" applyAlignment="1">
      <alignment horizontal="left" vertical="top" wrapText="1"/>
    </xf>
    <xf numFmtId="0" fontId="35" fillId="0" borderId="0" xfId="55" applyFont="1" applyAlignment="1">
      <alignment horizontal="left"/>
      <protection/>
    </xf>
    <xf numFmtId="0" fontId="36" fillId="0" borderId="0" xfId="55" applyFont="1">
      <alignment/>
      <protection/>
    </xf>
    <xf numFmtId="0" fontId="37" fillId="0" borderId="0" xfId="0" applyFont="1" applyAlignment="1">
      <alignment horizontal="left"/>
    </xf>
    <xf numFmtId="0" fontId="30" fillId="0" borderId="0" xfId="55" applyFont="1" applyAlignment="1">
      <alignment horizontal="left"/>
      <protection/>
    </xf>
    <xf numFmtId="0" fontId="38" fillId="0" borderId="0" xfId="55" applyFont="1">
      <alignment/>
      <protection/>
    </xf>
    <xf numFmtId="0" fontId="39" fillId="0" borderId="0" xfId="0" applyFont="1" applyAlignment="1">
      <alignment horizontal="left"/>
    </xf>
    <xf numFmtId="0" fontId="5" fillId="0" borderId="11" xfId="55" applyFont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horizontal="center"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0" fontId="24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/>
    </xf>
    <xf numFmtId="0" fontId="29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4" fillId="0" borderId="11" xfId="55" applyFont="1" applyBorder="1" applyAlignment="1">
      <alignment horizontal="left" vertical="center" wrapText="1"/>
      <protection/>
    </xf>
    <xf numFmtId="0" fontId="5" fillId="0" borderId="11" xfId="55" applyFont="1" applyBorder="1" applyAlignment="1">
      <alignment horizontal="left"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0" fontId="37" fillId="0" borderId="0" xfId="57" applyFont="1" applyAlignment="1">
      <alignment horizontal="left"/>
      <protection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43" fillId="0" borderId="0" xfId="55" applyFont="1">
      <alignment/>
      <protection/>
    </xf>
    <xf numFmtId="0" fontId="53" fillId="0" borderId="0" xfId="55" applyFont="1">
      <alignment/>
      <protection/>
    </xf>
    <xf numFmtId="4" fontId="53" fillId="0" borderId="0" xfId="55" applyNumberFormat="1" applyFont="1">
      <alignment/>
      <protection/>
    </xf>
    <xf numFmtId="4" fontId="43" fillId="0" borderId="0" xfId="55" applyNumberFormat="1" applyFont="1">
      <alignment/>
      <protection/>
    </xf>
    <xf numFmtId="0" fontId="5" fillId="0" borderId="11" xfId="57" applyFont="1" applyBorder="1" applyAlignment="1">
      <alignment horizontal="left" vertical="center" wrapText="1"/>
      <protection/>
    </xf>
    <xf numFmtId="0" fontId="1" fillId="0" borderId="0" xfId="57" applyFont="1">
      <alignment/>
      <protection/>
    </xf>
    <xf numFmtId="0" fontId="31" fillId="0" borderId="0" xfId="57" applyFont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32" fillId="0" borderId="0" xfId="57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5" fillId="0" borderId="0" xfId="57" applyFont="1" applyBorder="1" applyAlignment="1">
      <alignment horizontal="center"/>
      <protection/>
    </xf>
    <xf numFmtId="0" fontId="17" fillId="0" borderId="0" xfId="57" applyFont="1">
      <alignment/>
      <protection/>
    </xf>
    <xf numFmtId="49" fontId="5" fillId="0" borderId="10" xfId="57" applyNumberFormat="1" applyFont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18" fillId="0" borderId="0" xfId="57" applyFont="1">
      <alignment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0" fontId="5" fillId="35" borderId="11" xfId="55" applyFont="1" applyFill="1" applyBorder="1" applyAlignment="1">
      <alignment horizontal="center" vertical="center"/>
      <protection/>
    </xf>
    <xf numFmtId="0" fontId="5" fillId="35" borderId="11" xfId="0" applyFont="1" applyFill="1" applyBorder="1" applyAlignment="1">
      <alignment horizontal="left" vertical="center" wrapText="1"/>
    </xf>
    <xf numFmtId="0" fontId="4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4" fontId="4" fillId="0" borderId="11" xfId="55" applyNumberFormat="1" applyFont="1" applyBorder="1" applyAlignment="1">
      <alignment horizontal="left" vertical="center" wrapText="1"/>
      <protection/>
    </xf>
    <xf numFmtId="4" fontId="5" fillId="0" borderId="11" xfId="55" applyNumberFormat="1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49" fontId="5" fillId="0" borderId="11" xfId="57" applyNumberFormat="1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4" fillId="0" borderId="0" xfId="57" applyFont="1" applyAlignment="1">
      <alignment horizontal="left"/>
      <protection/>
    </xf>
    <xf numFmtId="0" fontId="55" fillId="0" borderId="0" xfId="57" applyFont="1" applyAlignment="1">
      <alignment horizontal="left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57" applyFont="1" applyBorder="1" applyAlignment="1">
      <alignment horizontal="center" vertical="center"/>
      <protection/>
    </xf>
    <xf numFmtId="0" fontId="58" fillId="33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33" borderId="12" xfId="57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57" fillId="0" borderId="0" xfId="55" applyNumberFormat="1" applyFont="1">
      <alignment/>
      <protection/>
    </xf>
    <xf numFmtId="0" fontId="60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right" vertical="center"/>
    </xf>
    <xf numFmtId="3" fontId="49" fillId="0" borderId="14" xfId="0" applyNumberFormat="1" applyFont="1" applyBorder="1" applyAlignment="1">
      <alignment horizontal="right" vertical="center" wrapText="1"/>
    </xf>
    <xf numFmtId="3" fontId="60" fillId="0" borderId="11" xfId="0" applyNumberFormat="1" applyFont="1" applyBorder="1" applyAlignment="1">
      <alignment horizontal="right" vertical="center"/>
    </xf>
    <xf numFmtId="3" fontId="4" fillId="0" borderId="11" xfId="55" applyNumberFormat="1" applyFont="1" applyBorder="1" applyAlignment="1">
      <alignment horizontal="right" vertical="center" wrapText="1"/>
      <protection/>
    </xf>
    <xf numFmtId="3" fontId="5" fillId="0" borderId="11" xfId="55" applyNumberFormat="1" applyFont="1" applyBorder="1" applyAlignment="1">
      <alignment horizontal="right" vertical="center" wrapText="1"/>
      <protection/>
    </xf>
    <xf numFmtId="3" fontId="5" fillId="33" borderId="11" xfId="55" applyNumberFormat="1" applyFont="1" applyFill="1" applyBorder="1" applyAlignment="1">
      <alignment horizontal="right" vertical="center" wrapText="1"/>
      <protection/>
    </xf>
    <xf numFmtId="3" fontId="5" fillId="35" borderId="11" xfId="55" applyNumberFormat="1" applyFont="1" applyFill="1" applyBorder="1" applyAlignment="1">
      <alignment horizontal="right" vertical="center" wrapText="1"/>
      <protection/>
    </xf>
    <xf numFmtId="3" fontId="14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1" fontId="29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49" fontId="5" fillId="0" borderId="14" xfId="57" applyNumberFormat="1" applyFont="1" applyBorder="1" applyAlignment="1">
      <alignment horizontal="center" vertical="center" wrapText="1"/>
      <protection/>
    </xf>
    <xf numFmtId="0" fontId="19" fillId="0" borderId="18" xfId="57" applyFont="1" applyBorder="1" applyAlignment="1">
      <alignment horizontal="left" vertical="center" wrapText="1"/>
      <protection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9" fontId="5" fillId="0" borderId="11" xfId="57" applyNumberFormat="1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left"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/>
      <protection/>
    </xf>
    <xf numFmtId="49" fontId="4" fillId="0" borderId="11" xfId="57" applyNumberFormat="1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left"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5" fillId="0" borderId="11" xfId="57" applyNumberFormat="1" applyFont="1" applyBorder="1" applyAlignment="1">
      <alignment horizontal="right" vertical="center"/>
      <protection/>
    </xf>
    <xf numFmtId="49" fontId="5" fillId="0" borderId="11" xfId="57" applyNumberFormat="1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3" fontId="5" fillId="0" borderId="11" xfId="57" applyNumberFormat="1" applyFont="1" applyFill="1" applyBorder="1" applyAlignment="1">
      <alignment horizontal="right" vertical="center"/>
      <protection/>
    </xf>
    <xf numFmtId="49" fontId="4" fillId="0" borderId="11" xfId="57" applyNumberFormat="1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3" fontId="5" fillId="33" borderId="11" xfId="57" applyNumberFormat="1" applyFont="1" applyFill="1" applyBorder="1" applyAlignment="1">
      <alignment horizontal="right" vertical="center"/>
      <protection/>
    </xf>
    <xf numFmtId="3" fontId="4" fillId="33" borderId="11" xfId="57" applyNumberFormat="1" applyFont="1" applyFill="1" applyBorder="1" applyAlignment="1">
      <alignment horizontal="right" vertical="center"/>
      <protection/>
    </xf>
    <xf numFmtId="0" fontId="19" fillId="0" borderId="11" xfId="57" applyFont="1" applyBorder="1" applyAlignment="1">
      <alignment horizontal="left" vertical="center"/>
      <protection/>
    </xf>
    <xf numFmtId="3" fontId="26" fillId="0" borderId="11" xfId="57" applyNumberFormat="1" applyFont="1" applyBorder="1" applyAlignment="1">
      <alignment horizontal="right" vertical="center"/>
      <protection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39" fillId="0" borderId="0" xfId="57" applyNumberFormat="1" applyFont="1" applyAlignment="1">
      <alignment horizontal="left"/>
      <protection/>
    </xf>
    <xf numFmtId="0" fontId="43" fillId="0" borderId="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1" xfId="57" applyFont="1" applyBorder="1" applyAlignment="1">
      <alignment horizontal="center" vertical="center" wrapText="1"/>
      <protection/>
    </xf>
    <xf numFmtId="0" fontId="16" fillId="33" borderId="11" xfId="57" applyFont="1" applyFill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center"/>
      <protection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ДОДАТКИ 1 2016" xfId="55"/>
    <cellStyle name="Обычный_ДОДАТКИ 1,2 від  20.12.17 №" xfId="56"/>
    <cellStyle name="Обычный_ДОДАТКИ 1,2, 3,4, 5, 6 від  22.12.17 №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5,%206%20&#1074;&#1110;&#1076;%20%2012.10.18%20&#8470;%202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5"/>
  <sheetViews>
    <sheetView view="pageBreakPreview" zoomScale="50" zoomScaleNormal="60" zoomScaleSheetLayoutView="50" zoomScalePageLayoutView="0" workbookViewId="0" topLeftCell="A43">
      <selection activeCell="D14" sqref="D14"/>
    </sheetView>
  </sheetViews>
  <sheetFormatPr defaultColWidth="9.140625" defaultRowHeight="12.75"/>
  <cols>
    <col min="1" max="1" width="26.85156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bestFit="1" customWidth="1"/>
    <col min="10" max="16384" width="9.140625" style="1" customWidth="1"/>
  </cols>
  <sheetData>
    <row r="1" spans="4:10" ht="46.5" customHeight="1">
      <c r="D1" s="77" t="s">
        <v>0</v>
      </c>
      <c r="E1" s="46"/>
      <c r="F1" s="47"/>
      <c r="J1" s="2"/>
    </row>
    <row r="2" spans="1:13" ht="46.5" customHeight="1">
      <c r="A2" s="3"/>
      <c r="B2" s="3"/>
      <c r="C2" s="3"/>
      <c r="D2" s="77" t="s">
        <v>1</v>
      </c>
      <c r="E2" s="46"/>
      <c r="F2" s="47"/>
      <c r="J2" s="3" t="s">
        <v>2</v>
      </c>
      <c r="M2" s="3"/>
    </row>
    <row r="3" spans="1:13" ht="49.5" customHeight="1">
      <c r="A3" s="3"/>
      <c r="B3" s="3"/>
      <c r="C3" s="3"/>
      <c r="D3" s="77" t="s">
        <v>3</v>
      </c>
      <c r="E3" s="46"/>
      <c r="F3" s="47"/>
      <c r="M3" s="3"/>
    </row>
    <row r="4" spans="1:13" ht="45" customHeight="1">
      <c r="A4" s="3"/>
      <c r="B4" s="3"/>
      <c r="C4" s="3"/>
      <c r="D4" s="211" t="s">
        <v>266</v>
      </c>
      <c r="E4" s="211"/>
      <c r="F4" s="211"/>
      <c r="M4" s="3"/>
    </row>
    <row r="5" spans="1:13" ht="47.25" customHeight="1">
      <c r="A5" s="3"/>
      <c r="B5" s="3"/>
      <c r="C5" s="3"/>
      <c r="D5" s="44"/>
      <c r="E5" s="43"/>
      <c r="F5" s="41"/>
      <c r="M5" s="3"/>
    </row>
    <row r="6" spans="1:6" ht="41.25" customHeight="1">
      <c r="A6" s="3"/>
      <c r="B6" s="3"/>
      <c r="C6" s="3"/>
      <c r="D6" s="3"/>
      <c r="E6" s="3"/>
      <c r="F6" s="3"/>
    </row>
    <row r="7" spans="1:6" ht="49.5">
      <c r="A7" s="212" t="s">
        <v>163</v>
      </c>
      <c r="B7" s="212"/>
      <c r="C7" s="212"/>
      <c r="D7" s="212"/>
      <c r="E7" s="212"/>
      <c r="F7" s="212"/>
    </row>
    <row r="8" spans="1:6" ht="44.25" customHeight="1">
      <c r="A8" s="3"/>
      <c r="B8" s="3"/>
      <c r="C8" s="3"/>
      <c r="D8" s="3"/>
      <c r="E8" s="3"/>
      <c r="F8" s="4" t="s">
        <v>236</v>
      </c>
    </row>
    <row r="9" spans="1:9" ht="42.75" customHeight="1">
      <c r="A9" s="213" t="s">
        <v>4</v>
      </c>
      <c r="B9" s="214" t="s">
        <v>164</v>
      </c>
      <c r="C9" s="214" t="s">
        <v>165</v>
      </c>
      <c r="D9" s="214" t="s">
        <v>5</v>
      </c>
      <c r="E9" s="214" t="s">
        <v>6</v>
      </c>
      <c r="F9" s="214"/>
      <c r="G9" s="5"/>
      <c r="H9" s="5"/>
      <c r="I9" s="5"/>
    </row>
    <row r="10" spans="1:6" ht="100.5" customHeight="1">
      <c r="A10" s="213"/>
      <c r="B10" s="214"/>
      <c r="C10" s="214"/>
      <c r="D10" s="214"/>
      <c r="E10" s="76" t="s">
        <v>166</v>
      </c>
      <c r="F10" s="105" t="s">
        <v>167</v>
      </c>
    </row>
    <row r="11" spans="1:6" s="6" customFormat="1" ht="26.25" customHeight="1">
      <c r="A11" s="49">
        <v>1</v>
      </c>
      <c r="B11" s="106">
        <v>2</v>
      </c>
      <c r="C11" s="106">
        <v>3</v>
      </c>
      <c r="D11" s="106">
        <v>4</v>
      </c>
      <c r="E11" s="49">
        <v>5</v>
      </c>
      <c r="F11" s="106">
        <v>6</v>
      </c>
    </row>
    <row r="12" spans="1:6" ht="57" customHeight="1">
      <c r="A12" s="76">
        <v>10000000</v>
      </c>
      <c r="B12" s="74" t="s">
        <v>7</v>
      </c>
      <c r="C12" s="152">
        <f>D12+E12</f>
        <v>11011600</v>
      </c>
      <c r="D12" s="152">
        <f>D13+D15</f>
        <v>11011600</v>
      </c>
      <c r="E12" s="152">
        <f>E15</f>
        <v>0</v>
      </c>
      <c r="F12" s="152">
        <f>F15</f>
        <v>0</v>
      </c>
    </row>
    <row r="13" spans="1:6" ht="57" customHeight="1">
      <c r="A13" s="76">
        <v>14000000</v>
      </c>
      <c r="B13" s="74" t="s">
        <v>168</v>
      </c>
      <c r="C13" s="152">
        <f>C14</f>
        <v>4272600</v>
      </c>
      <c r="D13" s="152">
        <f>D14</f>
        <v>4272600</v>
      </c>
      <c r="E13" s="152">
        <f>E14</f>
        <v>0</v>
      </c>
      <c r="F13" s="152">
        <f>F14</f>
        <v>0</v>
      </c>
    </row>
    <row r="14" spans="1:6" ht="67.5" customHeight="1">
      <c r="A14" s="49">
        <v>14040000</v>
      </c>
      <c r="B14" s="75" t="s">
        <v>169</v>
      </c>
      <c r="C14" s="153">
        <f>D14+E14</f>
        <v>4272600</v>
      </c>
      <c r="D14" s="153">
        <v>4272600</v>
      </c>
      <c r="E14" s="153">
        <v>0</v>
      </c>
      <c r="F14" s="153">
        <v>0</v>
      </c>
    </row>
    <row r="15" spans="1:6" ht="56.25" customHeight="1">
      <c r="A15" s="76">
        <v>18000000</v>
      </c>
      <c r="B15" s="74" t="s">
        <v>8</v>
      </c>
      <c r="C15" s="152">
        <f>D15+E15</f>
        <v>6739000</v>
      </c>
      <c r="D15" s="152">
        <f>D16+D21</f>
        <v>6739000</v>
      </c>
      <c r="E15" s="152">
        <v>0</v>
      </c>
      <c r="F15" s="152">
        <v>0</v>
      </c>
    </row>
    <row r="16" spans="1:6" ht="54" customHeight="1">
      <c r="A16" s="76">
        <v>18010000</v>
      </c>
      <c r="B16" s="74" t="s">
        <v>9</v>
      </c>
      <c r="C16" s="152">
        <f>D16</f>
        <v>6139800</v>
      </c>
      <c r="D16" s="152">
        <f>D17+D18+D19+D20</f>
        <v>6139800</v>
      </c>
      <c r="E16" s="152">
        <v>0</v>
      </c>
      <c r="F16" s="152">
        <v>0</v>
      </c>
    </row>
    <row r="17" spans="1:6" ht="99.75" customHeight="1">
      <c r="A17" s="49">
        <v>18010100</v>
      </c>
      <c r="B17" s="75" t="s">
        <v>10</v>
      </c>
      <c r="C17" s="153">
        <f>D17</f>
        <v>113400</v>
      </c>
      <c r="D17" s="153">
        <v>113400</v>
      </c>
      <c r="E17" s="153">
        <v>0</v>
      </c>
      <c r="F17" s="153">
        <v>0</v>
      </c>
    </row>
    <row r="18" spans="1:6" ht="101.25" customHeight="1">
      <c r="A18" s="49">
        <v>18010200</v>
      </c>
      <c r="B18" s="75" t="s">
        <v>11</v>
      </c>
      <c r="C18" s="153">
        <f>D18</f>
        <v>412200</v>
      </c>
      <c r="D18" s="153">
        <v>412200</v>
      </c>
      <c r="E18" s="153">
        <v>0</v>
      </c>
      <c r="F18" s="153">
        <v>0</v>
      </c>
    </row>
    <row r="19" spans="1:6" ht="101.25" customHeight="1">
      <c r="A19" s="49">
        <v>18010300</v>
      </c>
      <c r="B19" s="75" t="s">
        <v>12</v>
      </c>
      <c r="C19" s="153">
        <f>D19</f>
        <v>550800</v>
      </c>
      <c r="D19" s="154">
        <v>550800</v>
      </c>
      <c r="E19" s="153">
        <v>0</v>
      </c>
      <c r="F19" s="153">
        <v>0</v>
      </c>
    </row>
    <row r="20" spans="1:6" ht="101.25" customHeight="1">
      <c r="A20" s="49">
        <v>18010400</v>
      </c>
      <c r="B20" s="75" t="s">
        <v>13</v>
      </c>
      <c r="C20" s="153">
        <f>D20</f>
        <v>5063400</v>
      </c>
      <c r="D20" s="153">
        <v>5063400</v>
      </c>
      <c r="E20" s="153">
        <v>0</v>
      </c>
      <c r="F20" s="153">
        <v>0</v>
      </c>
    </row>
    <row r="21" spans="1:6" ht="50.25" customHeight="1">
      <c r="A21" s="76">
        <v>18020000</v>
      </c>
      <c r="B21" s="74" t="s">
        <v>14</v>
      </c>
      <c r="C21" s="152">
        <f aca="true" t="shared" si="0" ref="C21:C26">D21+E21</f>
        <v>599200</v>
      </c>
      <c r="D21" s="152">
        <f>D22</f>
        <v>599200</v>
      </c>
      <c r="E21" s="152">
        <f>E22</f>
        <v>0</v>
      </c>
      <c r="F21" s="152">
        <f>F22</f>
        <v>0</v>
      </c>
    </row>
    <row r="22" spans="1:6" ht="71.25" customHeight="1">
      <c r="A22" s="49">
        <v>18020100</v>
      </c>
      <c r="B22" s="75" t="s">
        <v>15</v>
      </c>
      <c r="C22" s="153">
        <f t="shared" si="0"/>
        <v>599200</v>
      </c>
      <c r="D22" s="153">
        <v>599200</v>
      </c>
      <c r="E22" s="153">
        <v>0</v>
      </c>
      <c r="F22" s="153">
        <v>0</v>
      </c>
    </row>
    <row r="23" spans="1:6" ht="53.25" customHeight="1">
      <c r="A23" s="76">
        <v>20000000</v>
      </c>
      <c r="B23" s="74" t="s">
        <v>16</v>
      </c>
      <c r="C23" s="152">
        <f t="shared" si="0"/>
        <v>821360</v>
      </c>
      <c r="D23" s="152">
        <f>D24+D27</f>
        <v>190000</v>
      </c>
      <c r="E23" s="152">
        <f>E30</f>
        <v>631360</v>
      </c>
      <c r="F23" s="152">
        <v>0</v>
      </c>
    </row>
    <row r="24" spans="1:6" ht="50.25" customHeight="1">
      <c r="A24" s="76">
        <v>21000000</v>
      </c>
      <c r="B24" s="74" t="s">
        <v>17</v>
      </c>
      <c r="C24" s="153">
        <f t="shared" si="0"/>
        <v>50000</v>
      </c>
      <c r="D24" s="153">
        <f>D25</f>
        <v>50000</v>
      </c>
      <c r="E24" s="153">
        <v>0</v>
      </c>
      <c r="F24" s="153">
        <v>0</v>
      </c>
    </row>
    <row r="25" spans="1:6" ht="51.75" customHeight="1">
      <c r="A25" s="76">
        <v>21080000</v>
      </c>
      <c r="B25" s="74" t="s">
        <v>18</v>
      </c>
      <c r="C25" s="152">
        <f t="shared" si="0"/>
        <v>50000</v>
      </c>
      <c r="D25" s="152">
        <f>D26</f>
        <v>50000</v>
      </c>
      <c r="E25" s="153">
        <v>0</v>
      </c>
      <c r="F25" s="153">
        <v>0</v>
      </c>
    </row>
    <row r="26" spans="1:6" ht="56.25" customHeight="1">
      <c r="A26" s="49">
        <v>21081100</v>
      </c>
      <c r="B26" s="75" t="s">
        <v>19</v>
      </c>
      <c r="C26" s="153">
        <f t="shared" si="0"/>
        <v>50000</v>
      </c>
      <c r="D26" s="153">
        <v>50000</v>
      </c>
      <c r="E26" s="153">
        <v>0</v>
      </c>
      <c r="F26" s="153">
        <v>0</v>
      </c>
    </row>
    <row r="27" spans="1:6" ht="72.75" customHeight="1">
      <c r="A27" s="76">
        <v>22000000</v>
      </c>
      <c r="B27" s="74" t="s">
        <v>20</v>
      </c>
      <c r="C27" s="152">
        <f>C28</f>
        <v>140000</v>
      </c>
      <c r="D27" s="152">
        <f>D28</f>
        <v>140000</v>
      </c>
      <c r="E27" s="152">
        <f>E28</f>
        <v>0</v>
      </c>
      <c r="F27" s="152">
        <f>F28</f>
        <v>0</v>
      </c>
    </row>
    <row r="28" spans="1:6" ht="51.75" customHeight="1">
      <c r="A28" s="76">
        <v>22010000</v>
      </c>
      <c r="B28" s="74" t="s">
        <v>21</v>
      </c>
      <c r="C28" s="152">
        <f aca="true" t="shared" si="1" ref="C28:C38">D28+E28</f>
        <v>140000</v>
      </c>
      <c r="D28" s="152">
        <f>D29</f>
        <v>140000</v>
      </c>
      <c r="E28" s="153">
        <v>0</v>
      </c>
      <c r="F28" s="153">
        <v>0</v>
      </c>
    </row>
    <row r="29" spans="1:6" ht="59.25" customHeight="1">
      <c r="A29" s="49">
        <v>22012500</v>
      </c>
      <c r="B29" s="75" t="s">
        <v>22</v>
      </c>
      <c r="C29" s="153">
        <f t="shared" si="1"/>
        <v>140000</v>
      </c>
      <c r="D29" s="153">
        <v>140000</v>
      </c>
      <c r="E29" s="153">
        <v>0</v>
      </c>
      <c r="F29" s="153">
        <v>0</v>
      </c>
    </row>
    <row r="30" spans="1:6" ht="53.25" customHeight="1">
      <c r="A30" s="76">
        <v>25000000</v>
      </c>
      <c r="B30" s="74" t="s">
        <v>23</v>
      </c>
      <c r="C30" s="152">
        <f t="shared" si="1"/>
        <v>631360</v>
      </c>
      <c r="D30" s="152">
        <f>D31</f>
        <v>0</v>
      </c>
      <c r="E30" s="152">
        <f>E31</f>
        <v>631360</v>
      </c>
      <c r="F30" s="152">
        <v>0</v>
      </c>
    </row>
    <row r="31" spans="1:6" ht="75.75" customHeight="1">
      <c r="A31" s="76">
        <v>25010000</v>
      </c>
      <c r="B31" s="107" t="s">
        <v>24</v>
      </c>
      <c r="C31" s="152">
        <f t="shared" si="1"/>
        <v>631360</v>
      </c>
      <c r="D31" s="152">
        <f>D32+D33</f>
        <v>0</v>
      </c>
      <c r="E31" s="152">
        <f>E32+E33</f>
        <v>631360</v>
      </c>
      <c r="F31" s="152">
        <v>0</v>
      </c>
    </row>
    <row r="32" spans="1:6" ht="69" customHeight="1">
      <c r="A32" s="49">
        <v>25010100</v>
      </c>
      <c r="B32" s="108" t="s">
        <v>25</v>
      </c>
      <c r="C32" s="153">
        <f t="shared" si="1"/>
        <v>591537</v>
      </c>
      <c r="D32" s="153">
        <v>0</v>
      </c>
      <c r="E32" s="153">
        <v>591537</v>
      </c>
      <c r="F32" s="153">
        <v>0</v>
      </c>
    </row>
    <row r="33" spans="1:6" ht="57" customHeight="1">
      <c r="A33" s="49">
        <v>25010300</v>
      </c>
      <c r="B33" s="75" t="s">
        <v>26</v>
      </c>
      <c r="C33" s="153">
        <f t="shared" si="1"/>
        <v>39823</v>
      </c>
      <c r="D33" s="153">
        <v>0</v>
      </c>
      <c r="E33" s="153">
        <v>39823</v>
      </c>
      <c r="F33" s="153">
        <v>0</v>
      </c>
    </row>
    <row r="34" spans="1:6" ht="57" customHeight="1">
      <c r="A34" s="49"/>
      <c r="B34" s="74" t="s">
        <v>170</v>
      </c>
      <c r="C34" s="152">
        <f t="shared" si="1"/>
        <v>11832960</v>
      </c>
      <c r="D34" s="152">
        <f>D12+D23</f>
        <v>11201600</v>
      </c>
      <c r="E34" s="152">
        <f>E12+E23</f>
        <v>631360</v>
      </c>
      <c r="F34" s="152">
        <f>F12+F23</f>
        <v>0</v>
      </c>
    </row>
    <row r="35" spans="1:9" ht="61.5" customHeight="1">
      <c r="A35" s="76">
        <v>40000000</v>
      </c>
      <c r="B35" s="74" t="s">
        <v>28</v>
      </c>
      <c r="C35" s="152">
        <f t="shared" si="1"/>
        <v>204496364</v>
      </c>
      <c r="D35" s="152">
        <f>D36</f>
        <v>204436304</v>
      </c>
      <c r="E35" s="152">
        <f>E36</f>
        <v>60060</v>
      </c>
      <c r="F35" s="152">
        <f>F36</f>
        <v>60060</v>
      </c>
      <c r="I35" s="146">
        <f>D34+D38</f>
        <v>47397540</v>
      </c>
    </row>
    <row r="36" spans="1:6" ht="59.25" customHeight="1">
      <c r="A36" s="76">
        <v>41000000</v>
      </c>
      <c r="B36" s="74" t="s">
        <v>29</v>
      </c>
      <c r="C36" s="152">
        <f t="shared" si="1"/>
        <v>204496364</v>
      </c>
      <c r="D36" s="152">
        <f>D37+D39</f>
        <v>204436304</v>
      </c>
      <c r="E36" s="152">
        <f>E37+E39</f>
        <v>60060</v>
      </c>
      <c r="F36" s="152">
        <f>F37+F39</f>
        <v>60060</v>
      </c>
    </row>
    <row r="37" spans="1:6" ht="50.25" customHeight="1">
      <c r="A37" s="76">
        <v>41040000</v>
      </c>
      <c r="B37" s="74" t="s">
        <v>146</v>
      </c>
      <c r="C37" s="152">
        <f t="shared" si="1"/>
        <v>36195940</v>
      </c>
      <c r="D37" s="152">
        <f>D38</f>
        <v>36195940</v>
      </c>
      <c r="E37" s="152">
        <f>E38</f>
        <v>0</v>
      </c>
      <c r="F37" s="152">
        <f>F38</f>
        <v>0</v>
      </c>
    </row>
    <row r="38" spans="1:6" ht="54" customHeight="1">
      <c r="A38" s="49">
        <v>41040400</v>
      </c>
      <c r="B38" s="75" t="s">
        <v>147</v>
      </c>
      <c r="C38" s="153">
        <f t="shared" si="1"/>
        <v>36195940</v>
      </c>
      <c r="D38" s="153">
        <v>36195940</v>
      </c>
      <c r="E38" s="153">
        <v>0</v>
      </c>
      <c r="F38" s="153">
        <v>0</v>
      </c>
    </row>
    <row r="39" spans="1:6" ht="49.5" customHeight="1">
      <c r="A39" s="76">
        <v>41050000</v>
      </c>
      <c r="B39" s="74" t="s">
        <v>148</v>
      </c>
      <c r="C39" s="152">
        <f aca="true" t="shared" si="2" ref="C39:C46">D39+E39</f>
        <v>168300424</v>
      </c>
      <c r="D39" s="152">
        <f>D40+D41+D42+D43+D44</f>
        <v>168240364</v>
      </c>
      <c r="E39" s="152">
        <f>E40+E41+E42+E43+E44</f>
        <v>60060</v>
      </c>
      <c r="F39" s="152">
        <f>F44</f>
        <v>60060</v>
      </c>
    </row>
    <row r="40" spans="1:6" ht="388.5" customHeight="1">
      <c r="A40" s="49">
        <v>41050100</v>
      </c>
      <c r="B40" s="60" t="s">
        <v>258</v>
      </c>
      <c r="C40" s="153">
        <f t="shared" si="2"/>
        <v>65018300</v>
      </c>
      <c r="D40" s="153">
        <v>65018300</v>
      </c>
      <c r="E40" s="153">
        <v>0</v>
      </c>
      <c r="F40" s="153">
        <v>0</v>
      </c>
    </row>
    <row r="41" spans="1:6" ht="147" customHeight="1">
      <c r="A41" s="49">
        <v>41050200</v>
      </c>
      <c r="B41" s="60" t="s">
        <v>149</v>
      </c>
      <c r="C41" s="153">
        <f t="shared" si="2"/>
        <v>1020400</v>
      </c>
      <c r="D41" s="153">
        <v>1020400</v>
      </c>
      <c r="E41" s="153">
        <v>0</v>
      </c>
      <c r="F41" s="153">
        <v>0</v>
      </c>
    </row>
    <row r="42" spans="1:6" ht="369" customHeight="1">
      <c r="A42" s="103">
        <v>41050300</v>
      </c>
      <c r="B42" s="104" t="s">
        <v>171</v>
      </c>
      <c r="C42" s="155">
        <f t="shared" si="2"/>
        <v>100080200</v>
      </c>
      <c r="D42" s="155">
        <v>100080200</v>
      </c>
      <c r="E42" s="155">
        <v>0</v>
      </c>
      <c r="F42" s="155">
        <v>0</v>
      </c>
    </row>
    <row r="43" spans="1:6" ht="319.5" customHeight="1">
      <c r="A43" s="49">
        <v>41050700</v>
      </c>
      <c r="B43" s="60" t="s">
        <v>226</v>
      </c>
      <c r="C43" s="153">
        <f t="shared" si="2"/>
        <v>2046262</v>
      </c>
      <c r="D43" s="153">
        <v>2046262</v>
      </c>
      <c r="E43" s="153">
        <v>0</v>
      </c>
      <c r="F43" s="153">
        <v>0</v>
      </c>
    </row>
    <row r="44" spans="1:6" ht="57" customHeight="1">
      <c r="A44" s="49">
        <v>41053900</v>
      </c>
      <c r="B44" s="78" t="s">
        <v>172</v>
      </c>
      <c r="C44" s="153">
        <f t="shared" si="2"/>
        <v>135262</v>
      </c>
      <c r="D44" s="153">
        <f>D45</f>
        <v>75202</v>
      </c>
      <c r="E44" s="153">
        <f>E45</f>
        <v>60060</v>
      </c>
      <c r="F44" s="153">
        <f>F45</f>
        <v>60060</v>
      </c>
    </row>
    <row r="45" spans="1:6" ht="99" customHeight="1">
      <c r="A45" s="49"/>
      <c r="B45" s="42" t="s">
        <v>173</v>
      </c>
      <c r="C45" s="153">
        <f t="shared" si="2"/>
        <v>135262</v>
      </c>
      <c r="D45" s="153">
        <v>75202</v>
      </c>
      <c r="E45" s="153">
        <v>60060</v>
      </c>
      <c r="F45" s="153">
        <v>60060</v>
      </c>
    </row>
    <row r="46" spans="1:6" ht="59.25" customHeight="1">
      <c r="A46" s="49" t="s">
        <v>174</v>
      </c>
      <c r="B46" s="74" t="s">
        <v>27</v>
      </c>
      <c r="C46" s="152">
        <f t="shared" si="2"/>
        <v>216329324</v>
      </c>
      <c r="D46" s="152">
        <f>D34+D35</f>
        <v>215637904</v>
      </c>
      <c r="E46" s="152">
        <f>E34+E35</f>
        <v>691420</v>
      </c>
      <c r="F46" s="152">
        <f>F44</f>
        <v>60060</v>
      </c>
    </row>
    <row r="47" spans="1:6" ht="19.5">
      <c r="A47" s="8"/>
      <c r="B47" s="8"/>
      <c r="C47" s="8"/>
      <c r="D47" s="8"/>
      <c r="E47" s="8"/>
      <c r="F47" s="8"/>
    </row>
    <row r="48" spans="3:4" s="9" customFormat="1" ht="27.75">
      <c r="C48" s="10"/>
      <c r="D48" s="10"/>
    </row>
    <row r="49" ht="19.5">
      <c r="A49" s="8"/>
    </row>
    <row r="55" spans="1:5" s="81" customFormat="1" ht="49.5">
      <c r="A55" s="80"/>
      <c r="C55" s="82"/>
      <c r="E55" s="83"/>
    </row>
  </sheetData>
  <sheetProtection selectLockedCells="1" selectUnlockedCells="1"/>
  <mergeCells count="7">
    <mergeCell ref="D4:F4"/>
    <mergeCell ref="A7:F7"/>
    <mergeCell ref="A9:A10"/>
    <mergeCell ref="B9:B10"/>
    <mergeCell ref="C9:C10"/>
    <mergeCell ref="D9:D10"/>
    <mergeCell ref="E9:F9"/>
  </mergeCells>
  <printOptions/>
  <pageMargins left="0.8267716535433072" right="0.2362204724409449" top="0.95" bottom="0.37" header="0.5118110236220472" footer="0.5118110236220472"/>
  <pageSetup horizontalDpi="300" verticalDpi="300" orientation="portrait" paperSize="9" scale="32" r:id="rId1"/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5.7109375" style="11" customWidth="1"/>
    <col min="2" max="2" width="72.00390625" style="11" customWidth="1"/>
    <col min="3" max="3" width="20.28125" style="11" customWidth="1"/>
    <col min="4" max="4" width="20.7109375" style="11" customWidth="1"/>
    <col min="5" max="5" width="19.7109375" style="11" customWidth="1"/>
    <col min="6" max="6" width="19.140625" style="11" customWidth="1"/>
    <col min="7" max="16384" width="9.140625" style="11" customWidth="1"/>
  </cols>
  <sheetData>
    <row r="1" spans="5:13" ht="20.25">
      <c r="E1" s="51" t="s">
        <v>86</v>
      </c>
      <c r="F1" s="52"/>
      <c r="G1" s="12"/>
      <c r="H1" s="13"/>
      <c r="I1" s="13"/>
      <c r="J1" s="13"/>
      <c r="K1" s="13"/>
      <c r="L1" s="14"/>
      <c r="M1" s="14"/>
    </row>
    <row r="2" spans="5:13" ht="20.25">
      <c r="E2" s="51" t="s">
        <v>1</v>
      </c>
      <c r="F2" s="52"/>
      <c r="G2" s="12"/>
      <c r="H2" s="13"/>
      <c r="I2" s="13"/>
      <c r="J2" s="13"/>
      <c r="K2" s="13"/>
      <c r="L2" s="14"/>
      <c r="M2" s="14"/>
    </row>
    <row r="3" spans="5:13" ht="20.25">
      <c r="E3" s="51" t="s">
        <v>3</v>
      </c>
      <c r="F3" s="52"/>
      <c r="G3" s="12"/>
      <c r="H3" s="13"/>
      <c r="I3" s="13"/>
      <c r="J3" s="13"/>
      <c r="K3" s="13"/>
      <c r="L3" s="14"/>
      <c r="M3" s="14"/>
    </row>
    <row r="4" spans="5:13" ht="20.25">
      <c r="E4" s="50" t="s">
        <v>268</v>
      </c>
      <c r="F4" s="52"/>
      <c r="G4" s="12"/>
      <c r="H4" s="13"/>
      <c r="I4" s="13"/>
      <c r="J4" s="13"/>
      <c r="K4" s="13"/>
      <c r="L4" s="14"/>
      <c r="M4" s="14"/>
    </row>
    <row r="5" ht="18.75">
      <c r="F5" s="15"/>
    </row>
    <row r="8" spans="1:10" ht="23.25">
      <c r="A8" s="218" t="s">
        <v>176</v>
      </c>
      <c r="B8" s="218"/>
      <c r="C8" s="218"/>
      <c r="D8" s="218"/>
      <c r="E8" s="218"/>
      <c r="F8" s="218"/>
      <c r="G8" s="218"/>
      <c r="J8" s="11" t="s">
        <v>30</v>
      </c>
    </row>
    <row r="9" spans="1:7" ht="18.75">
      <c r="A9" s="15"/>
      <c r="B9" s="15"/>
      <c r="C9" s="15"/>
      <c r="D9" s="15"/>
      <c r="E9" s="15"/>
      <c r="F9" s="16" t="s">
        <v>236</v>
      </c>
      <c r="G9" s="15"/>
    </row>
    <row r="10" spans="1:12" ht="29.25" customHeight="1">
      <c r="A10" s="219" t="s">
        <v>4</v>
      </c>
      <c r="B10" s="220" t="s">
        <v>177</v>
      </c>
      <c r="C10" s="219" t="s">
        <v>165</v>
      </c>
      <c r="D10" s="220" t="s">
        <v>5</v>
      </c>
      <c r="E10" s="221" t="s">
        <v>6</v>
      </c>
      <c r="F10" s="222"/>
      <c r="G10" s="18"/>
      <c r="H10" s="19"/>
      <c r="I10" s="19"/>
      <c r="J10" s="19"/>
      <c r="K10" s="19"/>
      <c r="L10" s="19"/>
    </row>
    <row r="11" spans="1:12" ht="66" customHeight="1">
      <c r="A11" s="219"/>
      <c r="B11" s="220"/>
      <c r="C11" s="219"/>
      <c r="D11" s="220"/>
      <c r="E11" s="17" t="s">
        <v>166</v>
      </c>
      <c r="F11" s="17" t="s">
        <v>167</v>
      </c>
      <c r="G11" s="18"/>
      <c r="H11" s="19"/>
      <c r="I11" s="19"/>
      <c r="J11" s="19"/>
      <c r="K11" s="19"/>
      <c r="L11" s="19"/>
    </row>
    <row r="12" spans="1:12" s="12" customFormat="1" ht="19.5" customHeight="1">
      <c r="A12" s="109">
        <v>1</v>
      </c>
      <c r="B12" s="110">
        <v>2</v>
      </c>
      <c r="C12" s="109">
        <v>3</v>
      </c>
      <c r="D12" s="110">
        <v>4</v>
      </c>
      <c r="E12" s="110">
        <v>5</v>
      </c>
      <c r="F12" s="110">
        <v>6</v>
      </c>
      <c r="G12" s="111"/>
      <c r="H12" s="112"/>
      <c r="I12" s="112"/>
      <c r="J12" s="112"/>
      <c r="K12" s="112"/>
      <c r="L12" s="112"/>
    </row>
    <row r="13" spans="1:12" ht="23.25" customHeight="1">
      <c r="A13" s="215" t="s">
        <v>178</v>
      </c>
      <c r="B13" s="216"/>
      <c r="C13" s="216"/>
      <c r="D13" s="216"/>
      <c r="E13" s="216"/>
      <c r="F13" s="217"/>
      <c r="G13" s="18"/>
      <c r="H13" s="19"/>
      <c r="I13" s="19"/>
      <c r="J13" s="19"/>
      <c r="K13" s="19"/>
      <c r="L13" s="19"/>
    </row>
    <row r="14" spans="1:12" ht="24" customHeight="1">
      <c r="A14" s="17">
        <v>200000</v>
      </c>
      <c r="B14" s="21" t="s">
        <v>32</v>
      </c>
      <c r="C14" s="156">
        <f>D14+F14</f>
        <v>0</v>
      </c>
      <c r="D14" s="156">
        <f>SUM(D16-D17+D18)</f>
        <v>-237000</v>
      </c>
      <c r="E14" s="156">
        <f>SUM(E18)</f>
        <v>237000</v>
      </c>
      <c r="F14" s="156">
        <f>SUM(F18)</f>
        <v>237000</v>
      </c>
      <c r="G14" s="18"/>
      <c r="H14" s="19"/>
      <c r="I14" s="19"/>
      <c r="J14" s="19"/>
      <c r="K14" s="19"/>
      <c r="L14" s="19"/>
    </row>
    <row r="15" spans="1:12" ht="33.75" customHeight="1">
      <c r="A15" s="20">
        <v>208000</v>
      </c>
      <c r="B15" s="22" t="s">
        <v>33</v>
      </c>
      <c r="C15" s="157">
        <f>D15+E15</f>
        <v>0</v>
      </c>
      <c r="D15" s="157">
        <f>D16-D17+D18</f>
        <v>-237000</v>
      </c>
      <c r="E15" s="157">
        <f>E16-E17+E18</f>
        <v>237000</v>
      </c>
      <c r="F15" s="157">
        <f>SUM(E15)</f>
        <v>237000</v>
      </c>
      <c r="G15" s="18"/>
      <c r="H15" s="19"/>
      <c r="I15" s="19"/>
      <c r="J15" s="19"/>
      <c r="K15" s="19"/>
      <c r="L15" s="19"/>
    </row>
    <row r="16" spans="1:12" ht="27.75" customHeight="1" hidden="1">
      <c r="A16" s="20">
        <v>208100</v>
      </c>
      <c r="B16" s="22" t="s">
        <v>34</v>
      </c>
      <c r="C16" s="157">
        <f>D16</f>
        <v>0</v>
      </c>
      <c r="D16" s="158">
        <v>0</v>
      </c>
      <c r="E16" s="157">
        <v>0</v>
      </c>
      <c r="F16" s="157">
        <v>0</v>
      </c>
      <c r="G16" s="18"/>
      <c r="H16" s="19"/>
      <c r="I16" s="19"/>
      <c r="J16" s="19"/>
      <c r="K16" s="19"/>
      <c r="L16" s="19"/>
    </row>
    <row r="17" spans="1:12" ht="27.75" customHeight="1" hidden="1">
      <c r="A17" s="20">
        <v>208200</v>
      </c>
      <c r="B17" s="22" t="s">
        <v>35</v>
      </c>
      <c r="C17" s="157">
        <f>D17</f>
        <v>0</v>
      </c>
      <c r="D17" s="157">
        <f>D16</f>
        <v>0</v>
      </c>
      <c r="E17" s="157">
        <v>0</v>
      </c>
      <c r="F17" s="157">
        <v>0</v>
      </c>
      <c r="G17" s="18"/>
      <c r="H17" s="19"/>
      <c r="I17" s="19"/>
      <c r="J17" s="19"/>
      <c r="K17" s="19"/>
      <c r="L17" s="19"/>
    </row>
    <row r="18" spans="1:12" ht="45.75" customHeight="1">
      <c r="A18" s="20">
        <v>208400</v>
      </c>
      <c r="B18" s="22" t="s">
        <v>175</v>
      </c>
      <c r="C18" s="157">
        <f>D18+F18</f>
        <v>0</v>
      </c>
      <c r="D18" s="158">
        <f>-237000</f>
        <v>-237000</v>
      </c>
      <c r="E18" s="158">
        <f>237000</f>
        <v>237000</v>
      </c>
      <c r="F18" s="157">
        <f>SUM(E18)</f>
        <v>237000</v>
      </c>
      <c r="G18" s="18"/>
      <c r="H18" s="19"/>
      <c r="I18" s="19"/>
      <c r="J18" s="19"/>
      <c r="K18" s="19"/>
      <c r="L18" s="19"/>
    </row>
    <row r="19" spans="1:12" s="115" customFormat="1" ht="25.5" customHeight="1">
      <c r="A19" s="20" t="s">
        <v>174</v>
      </c>
      <c r="B19" s="21" t="s">
        <v>31</v>
      </c>
      <c r="C19" s="156">
        <f>C14</f>
        <v>0</v>
      </c>
      <c r="D19" s="156">
        <f>D14</f>
        <v>-237000</v>
      </c>
      <c r="E19" s="156">
        <f>E14</f>
        <v>237000</v>
      </c>
      <c r="F19" s="156">
        <f>F14</f>
        <v>237000</v>
      </c>
      <c r="G19" s="113"/>
      <c r="H19" s="114"/>
      <c r="I19" s="114"/>
      <c r="J19" s="114"/>
      <c r="K19" s="114"/>
      <c r="L19" s="114"/>
    </row>
    <row r="20" spans="1:12" s="115" customFormat="1" ht="23.25" customHeight="1">
      <c r="A20" s="215" t="s">
        <v>213</v>
      </c>
      <c r="B20" s="216"/>
      <c r="C20" s="216"/>
      <c r="D20" s="216"/>
      <c r="E20" s="216"/>
      <c r="F20" s="217"/>
      <c r="G20" s="113"/>
      <c r="H20" s="114"/>
      <c r="I20" s="114"/>
      <c r="J20" s="114"/>
      <c r="K20" s="114"/>
      <c r="L20" s="114"/>
    </row>
    <row r="21" spans="1:12" ht="30.75" customHeight="1">
      <c r="A21" s="17">
        <v>600000</v>
      </c>
      <c r="B21" s="21" t="s">
        <v>36</v>
      </c>
      <c r="C21" s="156">
        <f>D21+F21</f>
        <v>0</v>
      </c>
      <c r="D21" s="156">
        <f>SUM(D23-D24+D25)</f>
        <v>-237000</v>
      </c>
      <c r="E21" s="156">
        <f>SUM(E25)</f>
        <v>237000</v>
      </c>
      <c r="F21" s="156">
        <f>SUM(F25)</f>
        <v>237000</v>
      </c>
      <c r="G21" s="18"/>
      <c r="H21" s="19"/>
      <c r="I21" s="19"/>
      <c r="J21" s="19"/>
      <c r="K21" s="19"/>
      <c r="L21" s="19"/>
    </row>
    <row r="22" spans="1:12" ht="29.25" customHeight="1">
      <c r="A22" s="20">
        <v>602000</v>
      </c>
      <c r="B22" s="22" t="s">
        <v>37</v>
      </c>
      <c r="C22" s="157">
        <f>D22+F22</f>
        <v>0</v>
      </c>
      <c r="D22" s="157">
        <f>SUM(D15)</f>
        <v>-237000</v>
      </c>
      <c r="E22" s="157">
        <f>SUM(E15)</f>
        <v>237000</v>
      </c>
      <c r="F22" s="157">
        <f>SUM(E22)</f>
        <v>237000</v>
      </c>
      <c r="G22" s="18"/>
      <c r="H22" s="19"/>
      <c r="I22" s="19"/>
      <c r="J22" s="19"/>
      <c r="K22" s="19"/>
      <c r="L22" s="19"/>
    </row>
    <row r="23" spans="1:12" ht="31.5" customHeight="1" hidden="1">
      <c r="A23" s="20">
        <v>602100</v>
      </c>
      <c r="B23" s="22" t="s">
        <v>34</v>
      </c>
      <c r="C23" s="157">
        <f>D23</f>
        <v>0</v>
      </c>
      <c r="D23" s="157">
        <f>D16</f>
        <v>0</v>
      </c>
      <c r="E23" s="157">
        <v>0</v>
      </c>
      <c r="F23" s="157">
        <v>0</v>
      </c>
      <c r="G23" s="18"/>
      <c r="H23" s="19"/>
      <c r="I23" s="19"/>
      <c r="J23" s="19"/>
      <c r="K23" s="19"/>
      <c r="L23" s="19"/>
    </row>
    <row r="24" spans="1:12" ht="27.75" customHeight="1" hidden="1">
      <c r="A24" s="20">
        <v>602200</v>
      </c>
      <c r="B24" s="22" t="s">
        <v>38</v>
      </c>
      <c r="C24" s="159">
        <f>D24</f>
        <v>0</v>
      </c>
      <c r="D24" s="159">
        <f>SUM(D17)</f>
        <v>0</v>
      </c>
      <c r="E24" s="159">
        <v>0</v>
      </c>
      <c r="F24" s="159">
        <v>0</v>
      </c>
      <c r="G24" s="18"/>
      <c r="H24" s="19"/>
      <c r="I24" s="19"/>
      <c r="J24" s="19"/>
      <c r="K24" s="19"/>
      <c r="L24" s="19"/>
    </row>
    <row r="25" spans="1:12" ht="47.25" customHeight="1">
      <c r="A25" s="20">
        <v>602400</v>
      </c>
      <c r="B25" s="116" t="s">
        <v>175</v>
      </c>
      <c r="C25" s="160">
        <f>D25+F25</f>
        <v>0</v>
      </c>
      <c r="D25" s="160">
        <f>SUM(D18)</f>
        <v>-237000</v>
      </c>
      <c r="E25" s="160">
        <f>SUM(F25)</f>
        <v>237000</v>
      </c>
      <c r="F25" s="160">
        <f>SUM(F18)</f>
        <v>237000</v>
      </c>
      <c r="G25" s="18"/>
      <c r="H25" s="19"/>
      <c r="I25" s="19"/>
      <c r="J25" s="19"/>
      <c r="K25" s="19"/>
      <c r="L25" s="19"/>
    </row>
    <row r="26" spans="1:12" ht="27.75" customHeight="1">
      <c r="A26" s="20" t="s">
        <v>174</v>
      </c>
      <c r="B26" s="117" t="s">
        <v>31</v>
      </c>
      <c r="C26" s="161">
        <f>C21</f>
        <v>0</v>
      </c>
      <c r="D26" s="161">
        <f>D21</f>
        <v>-237000</v>
      </c>
      <c r="E26" s="161">
        <f>E21</f>
        <v>237000</v>
      </c>
      <c r="F26" s="161">
        <f>F21</f>
        <v>237000</v>
      </c>
      <c r="G26" s="19"/>
      <c r="H26" s="19"/>
      <c r="I26" s="19"/>
      <c r="J26" s="19"/>
      <c r="K26" s="19"/>
      <c r="L26" s="19"/>
    </row>
    <row r="27" spans="1:12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</sheetData>
  <sheetProtection selectLockedCells="1" selectUnlockedCells="1"/>
  <mergeCells count="8">
    <mergeCell ref="A13:F13"/>
    <mergeCell ref="A20:F20"/>
    <mergeCell ref="A8:G8"/>
    <mergeCell ref="A10:A11"/>
    <mergeCell ref="B10:B11"/>
    <mergeCell ref="C10:C11"/>
    <mergeCell ref="D10:D11"/>
    <mergeCell ref="E10:F10"/>
  </mergeCells>
  <printOptions/>
  <pageMargins left="0.8597222222222223" right="0.19652777777777777" top="0.79" bottom="0.48" header="0.5118055555555555" footer="0.5118055555555555"/>
  <pageSetup horizontalDpi="300" verticalDpi="300" orientation="landscape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68"/>
  <sheetViews>
    <sheetView view="pageBreakPreview" zoomScale="40" zoomScaleNormal="50" zoomScaleSheetLayoutView="40" zoomScalePageLayoutView="0" workbookViewId="0" topLeftCell="A1">
      <selection activeCell="M10" sqref="M10:N10"/>
    </sheetView>
  </sheetViews>
  <sheetFormatPr defaultColWidth="9.140625" defaultRowHeight="12.75"/>
  <cols>
    <col min="1" max="1" width="32.28125" style="85" customWidth="1"/>
    <col min="2" max="2" width="32.57421875" style="85" customWidth="1"/>
    <col min="3" max="3" width="34.00390625" style="85" customWidth="1"/>
    <col min="4" max="4" width="149.140625" style="85" customWidth="1"/>
    <col min="5" max="5" width="33.00390625" style="85" customWidth="1"/>
    <col min="6" max="6" width="33.57421875" style="85" customWidth="1"/>
    <col min="7" max="7" width="32.140625" style="85" customWidth="1"/>
    <col min="8" max="8" width="28.57421875" style="85" customWidth="1"/>
    <col min="9" max="9" width="26.00390625" style="85" customWidth="1"/>
    <col min="10" max="10" width="30.7109375" style="85" customWidth="1"/>
    <col min="11" max="11" width="28.140625" style="85" customWidth="1"/>
    <col min="12" max="12" width="26.00390625" style="85" customWidth="1"/>
    <col min="13" max="15" width="26.140625" style="85" customWidth="1"/>
    <col min="16" max="16" width="34.421875" style="85" customWidth="1"/>
    <col min="17" max="16384" width="9.140625" style="85" customWidth="1"/>
  </cols>
  <sheetData>
    <row r="1" spans="13:15" ht="64.5">
      <c r="M1" s="86" t="s">
        <v>80</v>
      </c>
      <c r="O1" s="87"/>
    </row>
    <row r="2" spans="13:15" ht="60" customHeight="1">
      <c r="M2" s="86" t="s">
        <v>1</v>
      </c>
      <c r="O2" s="87"/>
    </row>
    <row r="3" spans="13:15" ht="64.5">
      <c r="M3" s="86" t="s">
        <v>3</v>
      </c>
      <c r="O3" s="87"/>
    </row>
    <row r="4" spans="13:15" ht="64.5">
      <c r="M4" s="88" t="s">
        <v>267</v>
      </c>
      <c r="N4" s="88"/>
      <c r="O4" s="88"/>
    </row>
    <row r="5" spans="14:16" ht="22.5" customHeight="1">
      <c r="N5" s="88"/>
      <c r="P5" s="87"/>
    </row>
    <row r="6" ht="23.25" customHeight="1">
      <c r="P6" s="89"/>
    </row>
    <row r="7" spans="2:16" ht="52.5" customHeight="1">
      <c r="B7" s="225" t="s">
        <v>208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</row>
    <row r="8" spans="2:16" ht="48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123" t="s">
        <v>236</v>
      </c>
    </row>
    <row r="9" spans="1:16" s="91" customFormat="1" ht="58.5" customHeight="1">
      <c r="A9" s="223" t="s">
        <v>210</v>
      </c>
      <c r="B9" s="224" t="s">
        <v>209</v>
      </c>
      <c r="C9" s="224" t="s">
        <v>211</v>
      </c>
      <c r="D9" s="224" t="s">
        <v>212</v>
      </c>
      <c r="E9" s="223" t="s">
        <v>5</v>
      </c>
      <c r="F9" s="223"/>
      <c r="G9" s="223"/>
      <c r="H9" s="223"/>
      <c r="I9" s="223"/>
      <c r="J9" s="223" t="s">
        <v>6</v>
      </c>
      <c r="K9" s="223"/>
      <c r="L9" s="223"/>
      <c r="M9" s="223"/>
      <c r="N9" s="223"/>
      <c r="O9" s="223"/>
      <c r="P9" s="223" t="s">
        <v>39</v>
      </c>
    </row>
    <row r="10" spans="1:16" s="91" customFormat="1" ht="45" customHeight="1">
      <c r="A10" s="223"/>
      <c r="B10" s="224"/>
      <c r="C10" s="224"/>
      <c r="D10" s="224"/>
      <c r="E10" s="223" t="s">
        <v>166</v>
      </c>
      <c r="F10" s="223" t="s">
        <v>40</v>
      </c>
      <c r="G10" s="223" t="s">
        <v>41</v>
      </c>
      <c r="H10" s="223"/>
      <c r="I10" s="223" t="s">
        <v>42</v>
      </c>
      <c r="J10" s="223" t="s">
        <v>166</v>
      </c>
      <c r="K10" s="223" t="s">
        <v>167</v>
      </c>
      <c r="L10" s="223" t="s">
        <v>43</v>
      </c>
      <c r="M10" s="223" t="s">
        <v>41</v>
      </c>
      <c r="N10" s="223"/>
      <c r="O10" s="223" t="s">
        <v>42</v>
      </c>
      <c r="P10" s="223"/>
    </row>
    <row r="11" spans="1:16" s="91" customFormat="1" ht="58.5" customHeight="1">
      <c r="A11" s="223"/>
      <c r="B11" s="224"/>
      <c r="C11" s="224"/>
      <c r="D11" s="224"/>
      <c r="E11" s="223"/>
      <c r="F11" s="223"/>
      <c r="G11" s="223" t="s">
        <v>44</v>
      </c>
      <c r="H11" s="223" t="s">
        <v>45</v>
      </c>
      <c r="I11" s="223"/>
      <c r="J11" s="223"/>
      <c r="K11" s="223"/>
      <c r="L11" s="223"/>
      <c r="M11" s="223" t="s">
        <v>44</v>
      </c>
      <c r="N11" s="223" t="s">
        <v>45</v>
      </c>
      <c r="O11" s="223"/>
      <c r="P11" s="223"/>
    </row>
    <row r="12" spans="1:16" s="91" customFormat="1" ht="52.5" customHeight="1">
      <c r="A12" s="223"/>
      <c r="B12" s="224"/>
      <c r="C12" s="224"/>
      <c r="D12" s="224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</row>
    <row r="13" spans="1:16" s="91" customFormat="1" ht="27" customHeight="1">
      <c r="A13" s="192">
        <v>1</v>
      </c>
      <c r="B13" s="191">
        <v>2</v>
      </c>
      <c r="C13" s="191">
        <v>3</v>
      </c>
      <c r="D13" s="191">
        <v>4</v>
      </c>
      <c r="E13" s="192">
        <v>5</v>
      </c>
      <c r="F13" s="192">
        <v>6</v>
      </c>
      <c r="G13" s="191">
        <v>7</v>
      </c>
      <c r="H13" s="191">
        <v>8</v>
      </c>
      <c r="I13" s="191">
        <v>9</v>
      </c>
      <c r="J13" s="192">
        <v>10</v>
      </c>
      <c r="K13" s="192">
        <v>11</v>
      </c>
      <c r="L13" s="191">
        <v>12</v>
      </c>
      <c r="M13" s="191">
        <v>13</v>
      </c>
      <c r="N13" s="191">
        <v>14</v>
      </c>
      <c r="O13" s="191">
        <v>15</v>
      </c>
      <c r="P13" s="191">
        <v>16</v>
      </c>
    </row>
    <row r="14" spans="1:16" s="91" customFormat="1" ht="60" customHeight="1">
      <c r="A14" s="193" t="s">
        <v>102</v>
      </c>
      <c r="B14" s="118"/>
      <c r="C14" s="118"/>
      <c r="D14" s="194" t="s">
        <v>46</v>
      </c>
      <c r="E14" s="195">
        <f>E15</f>
        <v>33363942</v>
      </c>
      <c r="F14" s="195">
        <f>F15</f>
        <v>33363942</v>
      </c>
      <c r="G14" s="195">
        <f>G15</f>
        <v>24060502</v>
      </c>
      <c r="H14" s="195">
        <f>H15</f>
        <v>593802</v>
      </c>
      <c r="I14" s="195">
        <f>I15</f>
        <v>0</v>
      </c>
      <c r="J14" s="195">
        <f>L14+O14</f>
        <v>253569</v>
      </c>
      <c r="K14" s="195">
        <f>K15</f>
        <v>237000</v>
      </c>
      <c r="L14" s="195">
        <f>L15</f>
        <v>16569</v>
      </c>
      <c r="M14" s="195">
        <f>M15</f>
        <v>0</v>
      </c>
      <c r="N14" s="195">
        <f>N15</f>
        <v>0</v>
      </c>
      <c r="O14" s="195">
        <f>O15</f>
        <v>237000</v>
      </c>
      <c r="P14" s="195">
        <f>E14+J14</f>
        <v>33617511</v>
      </c>
    </row>
    <row r="15" spans="1:16" s="91" customFormat="1" ht="64.5" customHeight="1">
      <c r="A15" s="118" t="s">
        <v>103</v>
      </c>
      <c r="B15" s="193"/>
      <c r="C15" s="193"/>
      <c r="D15" s="84" t="s">
        <v>46</v>
      </c>
      <c r="E15" s="196">
        <f>F15+I15</f>
        <v>33363942</v>
      </c>
      <c r="F15" s="196">
        <f>F16+F19+F27+F29+F31</f>
        <v>33363942</v>
      </c>
      <c r="G15" s="196">
        <f>G16+G19+G27+G29+G31</f>
        <v>24060502</v>
      </c>
      <c r="H15" s="196">
        <f>H16+H19+H27+H29+H31</f>
        <v>593802</v>
      </c>
      <c r="I15" s="196">
        <f>I16+I19+I27+I29+I31</f>
        <v>0</v>
      </c>
      <c r="J15" s="196">
        <f>L15+O15</f>
        <v>253569</v>
      </c>
      <c r="K15" s="196">
        <f>K16+K19+K27+K29+K31</f>
        <v>237000</v>
      </c>
      <c r="L15" s="196">
        <f>L16+L19+L27+L29+L31</f>
        <v>16569</v>
      </c>
      <c r="M15" s="196">
        <f>M16+M19+M27+M29+M31</f>
        <v>0</v>
      </c>
      <c r="N15" s="196">
        <f>N16+N19+N27+N29+N31</f>
        <v>0</v>
      </c>
      <c r="O15" s="196">
        <f>O16+O19+O27+O29+O31</f>
        <v>237000</v>
      </c>
      <c r="P15" s="196">
        <f>E15+J15</f>
        <v>33617511</v>
      </c>
    </row>
    <row r="16" spans="1:16" s="95" customFormat="1" ht="57" customHeight="1">
      <c r="A16" s="193"/>
      <c r="B16" s="193" t="s">
        <v>179</v>
      </c>
      <c r="C16" s="193"/>
      <c r="D16" s="194" t="s">
        <v>180</v>
      </c>
      <c r="E16" s="195">
        <f aca="true" t="shared" si="0" ref="E16:P16">E17+E18</f>
        <v>32689000</v>
      </c>
      <c r="F16" s="195">
        <f t="shared" si="0"/>
        <v>32689000</v>
      </c>
      <c r="G16" s="195">
        <f t="shared" si="0"/>
        <v>23953673</v>
      </c>
      <c r="H16" s="195">
        <f t="shared" si="0"/>
        <v>593802</v>
      </c>
      <c r="I16" s="195">
        <f t="shared" si="0"/>
        <v>0</v>
      </c>
      <c r="J16" s="195">
        <f>J17+J18</f>
        <v>253569</v>
      </c>
      <c r="K16" s="195">
        <f>K17+K18</f>
        <v>237000</v>
      </c>
      <c r="L16" s="195">
        <f>L17+L18</f>
        <v>16569</v>
      </c>
      <c r="M16" s="195">
        <f t="shared" si="0"/>
        <v>0</v>
      </c>
      <c r="N16" s="195">
        <f t="shared" si="0"/>
        <v>0</v>
      </c>
      <c r="O16" s="195">
        <f t="shared" si="0"/>
        <v>237000</v>
      </c>
      <c r="P16" s="195">
        <f t="shared" si="0"/>
        <v>32942569</v>
      </c>
    </row>
    <row r="17" spans="1:16" s="91" customFormat="1" ht="72" customHeight="1">
      <c r="A17" s="197" t="s">
        <v>105</v>
      </c>
      <c r="B17" s="197" t="s">
        <v>106</v>
      </c>
      <c r="C17" s="197" t="s">
        <v>47</v>
      </c>
      <c r="D17" s="198" t="s">
        <v>104</v>
      </c>
      <c r="E17" s="196">
        <f>F17</f>
        <v>32653986</v>
      </c>
      <c r="F17" s="196">
        <f>32468000-35014+221000</f>
        <v>32653986</v>
      </c>
      <c r="G17" s="199">
        <v>23953673</v>
      </c>
      <c r="H17" s="199">
        <v>593802</v>
      </c>
      <c r="I17" s="196"/>
      <c r="J17" s="196">
        <f aca="true" t="shared" si="1" ref="J17:J25">L17+O17</f>
        <v>253569</v>
      </c>
      <c r="K17" s="196">
        <f>O17</f>
        <v>237000</v>
      </c>
      <c r="L17" s="196">
        <v>16569</v>
      </c>
      <c r="M17" s="196"/>
      <c r="N17" s="196"/>
      <c r="O17" s="196">
        <v>237000</v>
      </c>
      <c r="P17" s="196">
        <f aca="true" t="shared" si="2" ref="P17:P24">E17+J17</f>
        <v>32907555</v>
      </c>
    </row>
    <row r="18" spans="1:16" s="91" customFormat="1" ht="72" customHeight="1">
      <c r="A18" s="197" t="s">
        <v>107</v>
      </c>
      <c r="B18" s="197" t="s">
        <v>108</v>
      </c>
      <c r="C18" s="197" t="s">
        <v>109</v>
      </c>
      <c r="D18" s="198" t="s">
        <v>150</v>
      </c>
      <c r="E18" s="196">
        <f>F18</f>
        <v>35014</v>
      </c>
      <c r="F18" s="196">
        <v>35014</v>
      </c>
      <c r="G18" s="199"/>
      <c r="H18" s="199"/>
      <c r="I18" s="196"/>
      <c r="J18" s="196">
        <f t="shared" si="1"/>
        <v>0</v>
      </c>
      <c r="K18" s="196"/>
      <c r="L18" s="196"/>
      <c r="M18" s="196"/>
      <c r="N18" s="196"/>
      <c r="O18" s="196"/>
      <c r="P18" s="196">
        <f t="shared" si="2"/>
        <v>35014</v>
      </c>
    </row>
    <row r="19" spans="1:16" s="95" customFormat="1" ht="57" customHeight="1">
      <c r="A19" s="200"/>
      <c r="B19" s="200" t="s">
        <v>181</v>
      </c>
      <c r="C19" s="200"/>
      <c r="D19" s="201" t="s">
        <v>182</v>
      </c>
      <c r="E19" s="195">
        <f>F19+I19</f>
        <v>441421</v>
      </c>
      <c r="F19" s="195">
        <f>F20+F21+F22+F23+F24+F25+F26</f>
        <v>441421</v>
      </c>
      <c r="G19" s="195">
        <f>G20+G21+G22+G23+G24+G25+G26</f>
        <v>106829</v>
      </c>
      <c r="H19" s="195">
        <f>H20+H21+H22+H23+H24+H25+H26</f>
        <v>0</v>
      </c>
      <c r="I19" s="195">
        <f>I20+I21+I22+I23+I24+I25+I26</f>
        <v>0</v>
      </c>
      <c r="J19" s="195">
        <f t="shared" si="1"/>
        <v>0</v>
      </c>
      <c r="K19" s="195">
        <f>K20+K21+K22+K23+K24+K25+K26</f>
        <v>0</v>
      </c>
      <c r="L19" s="195">
        <f>L20+L21+L22+L23+L24+L25+L26</f>
        <v>0</v>
      </c>
      <c r="M19" s="195">
        <f>M20+M21+M22+M23+M24+M25+M26</f>
        <v>0</v>
      </c>
      <c r="N19" s="195">
        <f>N20+N21+N22+N23+N24+N25+N26</f>
        <v>0</v>
      </c>
      <c r="O19" s="195">
        <f>O20+O21+O22+O23+O24+O25+O26</f>
        <v>0</v>
      </c>
      <c r="P19" s="195">
        <f t="shared" si="2"/>
        <v>441421</v>
      </c>
    </row>
    <row r="20" spans="1:16" s="91" customFormat="1" ht="58.5" customHeight="1">
      <c r="A20" s="118" t="s">
        <v>120</v>
      </c>
      <c r="B20" s="118" t="s">
        <v>48</v>
      </c>
      <c r="C20" s="118" t="s">
        <v>49</v>
      </c>
      <c r="D20" s="84" t="s">
        <v>50</v>
      </c>
      <c r="E20" s="196">
        <f aca="true" t="shared" si="3" ref="E20:E26">F20</f>
        <v>59000</v>
      </c>
      <c r="F20" s="196">
        <v>59000</v>
      </c>
      <c r="G20" s="196"/>
      <c r="H20" s="196"/>
      <c r="I20" s="196"/>
      <c r="J20" s="196">
        <f t="shared" si="1"/>
        <v>0</v>
      </c>
      <c r="K20" s="196"/>
      <c r="L20" s="196"/>
      <c r="M20" s="196"/>
      <c r="N20" s="196"/>
      <c r="O20" s="196"/>
      <c r="P20" s="196">
        <f t="shared" si="2"/>
        <v>59000</v>
      </c>
    </row>
    <row r="21" spans="1:16" s="91" customFormat="1" ht="75" customHeight="1">
      <c r="A21" s="118" t="s">
        <v>121</v>
      </c>
      <c r="B21" s="118" t="s">
        <v>122</v>
      </c>
      <c r="C21" s="118" t="s">
        <v>49</v>
      </c>
      <c r="D21" s="84" t="s">
        <v>51</v>
      </c>
      <c r="E21" s="196">
        <f t="shared" si="3"/>
        <v>750</v>
      </c>
      <c r="F21" s="196">
        <v>750</v>
      </c>
      <c r="G21" s="196"/>
      <c r="H21" s="196"/>
      <c r="I21" s="196"/>
      <c r="J21" s="196">
        <f t="shared" si="1"/>
        <v>0</v>
      </c>
      <c r="K21" s="196"/>
      <c r="L21" s="196"/>
      <c r="M21" s="196"/>
      <c r="N21" s="196"/>
      <c r="O21" s="196"/>
      <c r="P21" s="196">
        <f t="shared" si="2"/>
        <v>750</v>
      </c>
    </row>
    <row r="22" spans="1:16" s="91" customFormat="1" ht="56.25" customHeight="1">
      <c r="A22" s="118" t="s">
        <v>123</v>
      </c>
      <c r="B22" s="118" t="s">
        <v>124</v>
      </c>
      <c r="C22" s="118" t="s">
        <v>49</v>
      </c>
      <c r="D22" s="84" t="s">
        <v>52</v>
      </c>
      <c r="E22" s="196">
        <f t="shared" si="3"/>
        <v>11900</v>
      </c>
      <c r="F22" s="196">
        <v>11900</v>
      </c>
      <c r="G22" s="196"/>
      <c r="H22" s="196"/>
      <c r="I22" s="196"/>
      <c r="J22" s="196">
        <f t="shared" si="1"/>
        <v>0</v>
      </c>
      <c r="K22" s="196"/>
      <c r="L22" s="196"/>
      <c r="M22" s="196"/>
      <c r="N22" s="196"/>
      <c r="O22" s="196"/>
      <c r="P22" s="196">
        <f t="shared" si="2"/>
        <v>11900</v>
      </c>
    </row>
    <row r="23" spans="1:16" s="91" customFormat="1" ht="70.5" customHeight="1">
      <c r="A23" s="118" t="s">
        <v>125</v>
      </c>
      <c r="B23" s="118" t="s">
        <v>126</v>
      </c>
      <c r="C23" s="118" t="s">
        <v>49</v>
      </c>
      <c r="D23" s="198" t="s">
        <v>53</v>
      </c>
      <c r="E23" s="196">
        <f t="shared" si="3"/>
        <v>10350</v>
      </c>
      <c r="F23" s="196">
        <v>10350</v>
      </c>
      <c r="G23" s="196"/>
      <c r="H23" s="196"/>
      <c r="I23" s="196"/>
      <c r="J23" s="196">
        <f t="shared" si="1"/>
        <v>0</v>
      </c>
      <c r="K23" s="196"/>
      <c r="L23" s="196"/>
      <c r="M23" s="196"/>
      <c r="N23" s="196"/>
      <c r="O23" s="196"/>
      <c r="P23" s="196">
        <f t="shared" si="2"/>
        <v>10350</v>
      </c>
    </row>
    <row r="24" spans="1:16" s="91" customFormat="1" ht="103.5" customHeight="1">
      <c r="A24" s="118" t="s">
        <v>183</v>
      </c>
      <c r="B24" s="118" t="s">
        <v>184</v>
      </c>
      <c r="C24" s="118" t="s">
        <v>49</v>
      </c>
      <c r="D24" s="198" t="s">
        <v>185</v>
      </c>
      <c r="E24" s="196">
        <f t="shared" si="3"/>
        <v>15000</v>
      </c>
      <c r="F24" s="196">
        <v>15000</v>
      </c>
      <c r="G24" s="196"/>
      <c r="H24" s="196"/>
      <c r="I24" s="196"/>
      <c r="J24" s="196">
        <f t="shared" si="1"/>
        <v>0</v>
      </c>
      <c r="K24" s="196"/>
      <c r="L24" s="196"/>
      <c r="M24" s="196"/>
      <c r="N24" s="196"/>
      <c r="O24" s="196"/>
      <c r="P24" s="196">
        <f t="shared" si="2"/>
        <v>15000</v>
      </c>
    </row>
    <row r="25" spans="1:16" s="91" customFormat="1" ht="55.5" customHeight="1">
      <c r="A25" s="197" t="s">
        <v>153</v>
      </c>
      <c r="B25" s="197" t="s">
        <v>152</v>
      </c>
      <c r="C25" s="197" t="s">
        <v>75</v>
      </c>
      <c r="D25" s="202" t="s">
        <v>76</v>
      </c>
      <c r="E25" s="199">
        <f t="shared" si="3"/>
        <v>130331</v>
      </c>
      <c r="F25" s="199">
        <v>130331</v>
      </c>
      <c r="G25" s="199">
        <v>106829</v>
      </c>
      <c r="H25" s="199"/>
      <c r="I25" s="199"/>
      <c r="J25" s="199">
        <f t="shared" si="1"/>
        <v>0</v>
      </c>
      <c r="K25" s="199"/>
      <c r="L25" s="199"/>
      <c r="M25" s="199"/>
      <c r="N25" s="199"/>
      <c r="O25" s="199"/>
      <c r="P25" s="199">
        <f>J25+E25</f>
        <v>130331</v>
      </c>
    </row>
    <row r="26" spans="1:16" s="91" customFormat="1" ht="51.75" customHeight="1">
      <c r="A26" s="118" t="s">
        <v>157</v>
      </c>
      <c r="B26" s="118" t="s">
        <v>155</v>
      </c>
      <c r="C26" s="118" t="s">
        <v>54</v>
      </c>
      <c r="D26" s="198" t="s">
        <v>156</v>
      </c>
      <c r="E26" s="203">
        <f t="shared" si="3"/>
        <v>214090</v>
      </c>
      <c r="F26" s="203">
        <v>214090</v>
      </c>
      <c r="G26" s="196"/>
      <c r="H26" s="196"/>
      <c r="I26" s="196"/>
      <c r="J26" s="196">
        <v>0</v>
      </c>
      <c r="K26" s="196"/>
      <c r="L26" s="196"/>
      <c r="M26" s="196"/>
      <c r="N26" s="196"/>
      <c r="O26" s="196"/>
      <c r="P26" s="196">
        <f>E26+J26</f>
        <v>214090</v>
      </c>
    </row>
    <row r="27" spans="1:16" s="95" customFormat="1" ht="51.75" customHeight="1">
      <c r="A27" s="193"/>
      <c r="B27" s="193" t="s">
        <v>186</v>
      </c>
      <c r="C27" s="193"/>
      <c r="D27" s="201" t="s">
        <v>187</v>
      </c>
      <c r="E27" s="204">
        <f>E28</f>
        <v>151700</v>
      </c>
      <c r="F27" s="204">
        <f aca="true" t="shared" si="4" ref="F27:P27">F28</f>
        <v>151700</v>
      </c>
      <c r="G27" s="204">
        <f t="shared" si="4"/>
        <v>0</v>
      </c>
      <c r="H27" s="204">
        <f t="shared" si="4"/>
        <v>0</v>
      </c>
      <c r="I27" s="204">
        <f t="shared" si="4"/>
        <v>0</v>
      </c>
      <c r="J27" s="204">
        <f t="shared" si="4"/>
        <v>0</v>
      </c>
      <c r="K27" s="204">
        <f t="shared" si="4"/>
        <v>0</v>
      </c>
      <c r="L27" s="204">
        <f t="shared" si="4"/>
        <v>0</v>
      </c>
      <c r="M27" s="204">
        <f t="shared" si="4"/>
        <v>0</v>
      </c>
      <c r="N27" s="204">
        <f t="shared" si="4"/>
        <v>0</v>
      </c>
      <c r="O27" s="204">
        <f t="shared" si="4"/>
        <v>0</v>
      </c>
      <c r="P27" s="204">
        <f t="shared" si="4"/>
        <v>151700</v>
      </c>
    </row>
    <row r="28" spans="1:16" s="91" customFormat="1" ht="58.5" customHeight="1">
      <c r="A28" s="118" t="s">
        <v>158</v>
      </c>
      <c r="B28" s="118" t="s">
        <v>159</v>
      </c>
      <c r="C28" s="118" t="s">
        <v>55</v>
      </c>
      <c r="D28" s="84" t="s">
        <v>160</v>
      </c>
      <c r="E28" s="196">
        <f>F28</f>
        <v>151700</v>
      </c>
      <c r="F28" s="196">
        <v>151700</v>
      </c>
      <c r="G28" s="196"/>
      <c r="H28" s="196"/>
      <c r="I28" s="196"/>
      <c r="J28" s="196">
        <v>0</v>
      </c>
      <c r="K28" s="196"/>
      <c r="L28" s="196"/>
      <c r="M28" s="196"/>
      <c r="N28" s="196"/>
      <c r="O28" s="196"/>
      <c r="P28" s="196">
        <f>E28+J28</f>
        <v>151700</v>
      </c>
    </row>
    <row r="29" spans="1:16" s="91" customFormat="1" ht="50.25" customHeight="1">
      <c r="A29" s="193"/>
      <c r="B29" s="193" t="s">
        <v>188</v>
      </c>
      <c r="C29" s="193"/>
      <c r="D29" s="194" t="s">
        <v>189</v>
      </c>
      <c r="E29" s="195">
        <f>E30</f>
        <v>44000</v>
      </c>
      <c r="F29" s="195">
        <f aca="true" t="shared" si="5" ref="F29:P29">F30</f>
        <v>44000</v>
      </c>
      <c r="G29" s="195">
        <f t="shared" si="5"/>
        <v>0</v>
      </c>
      <c r="H29" s="195">
        <f t="shared" si="5"/>
        <v>0</v>
      </c>
      <c r="I29" s="195">
        <f t="shared" si="5"/>
        <v>0</v>
      </c>
      <c r="J29" s="195">
        <f t="shared" si="5"/>
        <v>0</v>
      </c>
      <c r="K29" s="195">
        <f t="shared" si="5"/>
        <v>0</v>
      </c>
      <c r="L29" s="195">
        <f t="shared" si="5"/>
        <v>0</v>
      </c>
      <c r="M29" s="195">
        <f t="shared" si="5"/>
        <v>0</v>
      </c>
      <c r="N29" s="195">
        <f t="shared" si="5"/>
        <v>0</v>
      </c>
      <c r="O29" s="195">
        <f t="shared" si="5"/>
        <v>0</v>
      </c>
      <c r="P29" s="195">
        <f t="shared" si="5"/>
        <v>44000</v>
      </c>
    </row>
    <row r="30" spans="1:16" s="91" customFormat="1" ht="98.25" customHeight="1">
      <c r="A30" s="118" t="s">
        <v>131</v>
      </c>
      <c r="B30" s="118" t="s">
        <v>56</v>
      </c>
      <c r="C30" s="118" t="s">
        <v>57</v>
      </c>
      <c r="D30" s="84" t="s">
        <v>85</v>
      </c>
      <c r="E30" s="196">
        <f>F30</f>
        <v>44000</v>
      </c>
      <c r="F30" s="196">
        <v>44000</v>
      </c>
      <c r="G30" s="196"/>
      <c r="H30" s="196"/>
      <c r="I30" s="196"/>
      <c r="J30" s="196">
        <f>L30+O30</f>
        <v>0</v>
      </c>
      <c r="K30" s="196"/>
      <c r="L30" s="196"/>
      <c r="M30" s="196"/>
      <c r="N30" s="196"/>
      <c r="O30" s="196"/>
      <c r="P30" s="196">
        <f>E30+J30</f>
        <v>44000</v>
      </c>
    </row>
    <row r="31" spans="1:16" s="91" customFormat="1" ht="51.75" customHeight="1">
      <c r="A31" s="193"/>
      <c r="B31" s="193" t="s">
        <v>190</v>
      </c>
      <c r="C31" s="193"/>
      <c r="D31" s="194" t="s">
        <v>191</v>
      </c>
      <c r="E31" s="195">
        <f>F31</f>
        <v>37821</v>
      </c>
      <c r="F31" s="195">
        <f>F32+F33</f>
        <v>37821</v>
      </c>
      <c r="G31" s="195">
        <f>G32+G33</f>
        <v>0</v>
      </c>
      <c r="H31" s="195">
        <f>H32+H33</f>
        <v>0</v>
      </c>
      <c r="I31" s="195">
        <f>I32+I33</f>
        <v>0</v>
      </c>
      <c r="J31" s="195">
        <f>L31+O31</f>
        <v>0</v>
      </c>
      <c r="K31" s="195">
        <f aca="true" t="shared" si="6" ref="K31:P31">K32+K33</f>
        <v>0</v>
      </c>
      <c r="L31" s="195">
        <f t="shared" si="6"/>
        <v>0</v>
      </c>
      <c r="M31" s="195">
        <f t="shared" si="6"/>
        <v>0</v>
      </c>
      <c r="N31" s="195">
        <f t="shared" si="6"/>
        <v>0</v>
      </c>
      <c r="O31" s="195">
        <f t="shared" si="6"/>
        <v>0</v>
      </c>
      <c r="P31" s="195">
        <f t="shared" si="6"/>
        <v>37821</v>
      </c>
    </row>
    <row r="32" spans="1:16" s="91" customFormat="1" ht="55.5" customHeight="1">
      <c r="A32" s="118" t="s">
        <v>257</v>
      </c>
      <c r="B32" s="118" t="s">
        <v>162</v>
      </c>
      <c r="C32" s="118" t="s">
        <v>58</v>
      </c>
      <c r="D32" s="84" t="s">
        <v>207</v>
      </c>
      <c r="E32" s="203">
        <f>F32</f>
        <v>36521</v>
      </c>
      <c r="F32" s="203">
        <f>2514990-2478469</f>
        <v>36521</v>
      </c>
      <c r="G32" s="196"/>
      <c r="H32" s="196"/>
      <c r="I32" s="196"/>
      <c r="J32" s="196">
        <f>L32+O32</f>
        <v>0</v>
      </c>
      <c r="K32" s="196"/>
      <c r="L32" s="196"/>
      <c r="M32" s="196"/>
      <c r="N32" s="196"/>
      <c r="O32" s="196"/>
      <c r="P32" s="196">
        <f>E32+J32</f>
        <v>36521</v>
      </c>
    </row>
    <row r="33" spans="1:16" s="91" customFormat="1" ht="51.75" customHeight="1">
      <c r="A33" s="118" t="s">
        <v>132</v>
      </c>
      <c r="B33" s="118" t="s">
        <v>135</v>
      </c>
      <c r="C33" s="118" t="s">
        <v>133</v>
      </c>
      <c r="D33" s="84" t="s">
        <v>134</v>
      </c>
      <c r="E33" s="196">
        <f>F33</f>
        <v>1300</v>
      </c>
      <c r="F33" s="196">
        <v>1300</v>
      </c>
      <c r="G33" s="196"/>
      <c r="H33" s="196"/>
      <c r="I33" s="196"/>
      <c r="J33" s="196">
        <v>0</v>
      </c>
      <c r="K33" s="196"/>
      <c r="L33" s="196"/>
      <c r="M33" s="196"/>
      <c r="N33" s="196"/>
      <c r="O33" s="196"/>
      <c r="P33" s="196">
        <f>E33+J33</f>
        <v>1300</v>
      </c>
    </row>
    <row r="34" spans="1:16" s="91" customFormat="1" ht="70.5" customHeight="1">
      <c r="A34" s="193" t="s">
        <v>110</v>
      </c>
      <c r="B34" s="118"/>
      <c r="C34" s="118"/>
      <c r="D34" s="194" t="s">
        <v>59</v>
      </c>
      <c r="E34" s="195">
        <f>F34</f>
        <v>179558493</v>
      </c>
      <c r="F34" s="195">
        <f>F35</f>
        <v>179558493</v>
      </c>
      <c r="G34" s="195">
        <f>G35</f>
        <v>7928496</v>
      </c>
      <c r="H34" s="195">
        <f>H35</f>
        <v>414664</v>
      </c>
      <c r="I34" s="195">
        <f>I35</f>
        <v>0</v>
      </c>
      <c r="J34" s="195">
        <f>L34+O34</f>
        <v>651597</v>
      </c>
      <c r="K34" s="195">
        <f>K35</f>
        <v>60060</v>
      </c>
      <c r="L34" s="195">
        <f>L35</f>
        <v>591537</v>
      </c>
      <c r="M34" s="195">
        <f>M35</f>
        <v>425646</v>
      </c>
      <c r="N34" s="195">
        <f>N35</f>
        <v>18066</v>
      </c>
      <c r="O34" s="195">
        <f>O35</f>
        <v>60060</v>
      </c>
      <c r="P34" s="195">
        <f>E34+J34</f>
        <v>180210090</v>
      </c>
    </row>
    <row r="35" spans="1:16" s="91" customFormat="1" ht="79.5" customHeight="1">
      <c r="A35" s="118" t="s">
        <v>111</v>
      </c>
      <c r="B35" s="193"/>
      <c r="C35" s="193"/>
      <c r="D35" s="84" t="s">
        <v>59</v>
      </c>
      <c r="E35" s="196">
        <f>E36</f>
        <v>179558493</v>
      </c>
      <c r="F35" s="196">
        <f aca="true" t="shared" si="7" ref="F35:P35">F36</f>
        <v>179558493</v>
      </c>
      <c r="G35" s="196">
        <f t="shared" si="7"/>
        <v>7928496</v>
      </c>
      <c r="H35" s="196">
        <f t="shared" si="7"/>
        <v>414664</v>
      </c>
      <c r="I35" s="196">
        <f t="shared" si="7"/>
        <v>0</v>
      </c>
      <c r="J35" s="196">
        <f t="shared" si="7"/>
        <v>651597</v>
      </c>
      <c r="K35" s="196">
        <f t="shared" si="7"/>
        <v>60060</v>
      </c>
      <c r="L35" s="196">
        <f t="shared" si="7"/>
        <v>591537</v>
      </c>
      <c r="M35" s="196">
        <f t="shared" si="7"/>
        <v>425646</v>
      </c>
      <c r="N35" s="196">
        <f t="shared" si="7"/>
        <v>18066</v>
      </c>
      <c r="O35" s="196">
        <f t="shared" si="7"/>
        <v>60060</v>
      </c>
      <c r="P35" s="196">
        <f t="shared" si="7"/>
        <v>180210090</v>
      </c>
    </row>
    <row r="36" spans="1:16" s="91" customFormat="1" ht="55.5" customHeight="1">
      <c r="A36" s="193"/>
      <c r="B36" s="193" t="s">
        <v>181</v>
      </c>
      <c r="C36" s="193"/>
      <c r="D36" s="194" t="s">
        <v>182</v>
      </c>
      <c r="E36" s="195">
        <f>F36+I36</f>
        <v>179558493</v>
      </c>
      <c r="F36" s="195">
        <f>SUM(F37:F56)</f>
        <v>179558493</v>
      </c>
      <c r="G36" s="195">
        <f>SUM(G37:G56)</f>
        <v>7928496</v>
      </c>
      <c r="H36" s="195">
        <f>SUM(H37:H56)</f>
        <v>414664</v>
      </c>
      <c r="I36" s="195">
        <f>SUM(I37:I56)</f>
        <v>0</v>
      </c>
      <c r="J36" s="195">
        <f>L36+O36</f>
        <v>651597</v>
      </c>
      <c r="K36" s="195">
        <f>SUM(K37:K56)</f>
        <v>60060</v>
      </c>
      <c r="L36" s="195">
        <f>SUM(L37:L56)</f>
        <v>591537</v>
      </c>
      <c r="M36" s="195">
        <f>SUM(M37:M56)</f>
        <v>425646</v>
      </c>
      <c r="N36" s="195">
        <f>SUM(N37:N56)</f>
        <v>18066</v>
      </c>
      <c r="O36" s="195">
        <f>SUM(O37:O56)</f>
        <v>60060</v>
      </c>
      <c r="P36" s="195">
        <f>E36+J36</f>
        <v>180210090</v>
      </c>
    </row>
    <row r="37" spans="1:16" s="91" customFormat="1" ht="69" customHeight="1">
      <c r="A37" s="118" t="s">
        <v>214</v>
      </c>
      <c r="B37" s="118" t="s">
        <v>215</v>
      </c>
      <c r="C37" s="118" t="s">
        <v>87</v>
      </c>
      <c r="D37" s="84" t="s">
        <v>216</v>
      </c>
      <c r="E37" s="196">
        <f>F37</f>
        <v>5886450</v>
      </c>
      <c r="F37" s="196">
        <v>5886450</v>
      </c>
      <c r="G37" s="196"/>
      <c r="H37" s="196"/>
      <c r="I37" s="196"/>
      <c r="J37" s="196">
        <f aca="true" t="shared" si="8" ref="J37:J42">L37+O37</f>
        <v>0</v>
      </c>
      <c r="K37" s="196"/>
      <c r="L37" s="196"/>
      <c r="M37" s="196"/>
      <c r="N37" s="196"/>
      <c r="O37" s="196"/>
      <c r="P37" s="196">
        <f>J37+E37</f>
        <v>5886450</v>
      </c>
    </row>
    <row r="38" spans="1:16" s="91" customFormat="1" ht="70.5" customHeight="1">
      <c r="A38" s="118" t="s">
        <v>137</v>
      </c>
      <c r="B38" s="118" t="s">
        <v>138</v>
      </c>
      <c r="C38" s="118" t="s">
        <v>139</v>
      </c>
      <c r="D38" s="84" t="s">
        <v>136</v>
      </c>
      <c r="E38" s="196">
        <f>F38</f>
        <v>59131850</v>
      </c>
      <c r="F38" s="196">
        <v>59131850</v>
      </c>
      <c r="G38" s="196"/>
      <c r="H38" s="196"/>
      <c r="I38" s="196"/>
      <c r="J38" s="196">
        <f t="shared" si="8"/>
        <v>0</v>
      </c>
      <c r="K38" s="196"/>
      <c r="L38" s="196"/>
      <c r="M38" s="196"/>
      <c r="N38" s="196"/>
      <c r="O38" s="196"/>
      <c r="P38" s="196">
        <f>J38+E38</f>
        <v>59131850</v>
      </c>
    </row>
    <row r="39" spans="1:16" s="91" customFormat="1" ht="96.75" customHeight="1">
      <c r="A39" s="118" t="s">
        <v>140</v>
      </c>
      <c r="B39" s="118" t="s">
        <v>142</v>
      </c>
      <c r="C39" s="118" t="s">
        <v>87</v>
      </c>
      <c r="D39" s="84" t="s">
        <v>144</v>
      </c>
      <c r="E39" s="196">
        <f aca="true" t="shared" si="9" ref="E39:E56">F39</f>
        <v>170903</v>
      </c>
      <c r="F39" s="196">
        <v>170903</v>
      </c>
      <c r="G39" s="196"/>
      <c r="H39" s="196"/>
      <c r="I39" s="196"/>
      <c r="J39" s="196">
        <f t="shared" si="8"/>
        <v>0</v>
      </c>
      <c r="K39" s="196"/>
      <c r="L39" s="196"/>
      <c r="M39" s="196"/>
      <c r="N39" s="196"/>
      <c r="O39" s="196"/>
      <c r="P39" s="196">
        <f>J39+E39</f>
        <v>170903</v>
      </c>
    </row>
    <row r="40" spans="1:16" s="91" customFormat="1" ht="67.5" customHeight="1">
      <c r="A40" s="118" t="s">
        <v>141</v>
      </c>
      <c r="B40" s="118" t="s">
        <v>143</v>
      </c>
      <c r="C40" s="118" t="s">
        <v>139</v>
      </c>
      <c r="D40" s="84" t="s">
        <v>145</v>
      </c>
      <c r="E40" s="196">
        <f t="shared" si="9"/>
        <v>849497</v>
      </c>
      <c r="F40" s="196">
        <v>849497</v>
      </c>
      <c r="G40" s="196"/>
      <c r="H40" s="196"/>
      <c r="I40" s="196"/>
      <c r="J40" s="196">
        <f t="shared" si="8"/>
        <v>0</v>
      </c>
      <c r="K40" s="196"/>
      <c r="L40" s="196"/>
      <c r="M40" s="196"/>
      <c r="N40" s="196"/>
      <c r="O40" s="196"/>
      <c r="P40" s="196">
        <f>J40+E40</f>
        <v>849497</v>
      </c>
    </row>
    <row r="41" spans="1:16" s="91" customFormat="1" ht="54" customHeight="1">
      <c r="A41" s="189" t="s">
        <v>112</v>
      </c>
      <c r="B41" s="189" t="s">
        <v>60</v>
      </c>
      <c r="C41" s="189" t="s">
        <v>49</v>
      </c>
      <c r="D41" s="205" t="s">
        <v>61</v>
      </c>
      <c r="E41" s="196">
        <f t="shared" si="9"/>
        <v>804333</v>
      </c>
      <c r="F41" s="203">
        <v>804333</v>
      </c>
      <c r="G41" s="196"/>
      <c r="H41" s="196"/>
      <c r="I41" s="196"/>
      <c r="J41" s="196">
        <f t="shared" si="8"/>
        <v>0</v>
      </c>
      <c r="K41" s="196"/>
      <c r="L41" s="196"/>
      <c r="M41" s="196"/>
      <c r="N41" s="196"/>
      <c r="O41" s="196"/>
      <c r="P41" s="196">
        <f aca="true" t="shared" si="10" ref="P41:P52">J41+E41</f>
        <v>804333</v>
      </c>
    </row>
    <row r="42" spans="1:16" s="91" customFormat="1" ht="54" customHeight="1">
      <c r="A42" s="189" t="s">
        <v>113</v>
      </c>
      <c r="B42" s="189" t="s">
        <v>62</v>
      </c>
      <c r="C42" s="189" t="s">
        <v>49</v>
      </c>
      <c r="D42" s="190" t="s">
        <v>72</v>
      </c>
      <c r="E42" s="196">
        <f t="shared" si="9"/>
        <v>237360</v>
      </c>
      <c r="F42" s="203">
        <v>237360</v>
      </c>
      <c r="G42" s="196"/>
      <c r="H42" s="196"/>
      <c r="I42" s="196"/>
      <c r="J42" s="196">
        <f t="shared" si="8"/>
        <v>0</v>
      </c>
      <c r="K42" s="196"/>
      <c r="L42" s="196"/>
      <c r="M42" s="196"/>
      <c r="N42" s="196"/>
      <c r="O42" s="196"/>
      <c r="P42" s="196">
        <f t="shared" si="10"/>
        <v>237360</v>
      </c>
    </row>
    <row r="43" spans="1:16" s="91" customFormat="1" ht="55.5" customHeight="1">
      <c r="A43" s="189" t="s">
        <v>114</v>
      </c>
      <c r="B43" s="189" t="s">
        <v>63</v>
      </c>
      <c r="C43" s="189" t="s">
        <v>49</v>
      </c>
      <c r="D43" s="205" t="s">
        <v>64</v>
      </c>
      <c r="E43" s="196">
        <f t="shared" si="9"/>
        <v>33433180</v>
      </c>
      <c r="F43" s="203">
        <v>33433180</v>
      </c>
      <c r="G43" s="196"/>
      <c r="H43" s="196"/>
      <c r="I43" s="196"/>
      <c r="J43" s="196">
        <f aca="true" t="shared" si="11" ref="J43:J56">L43+O43</f>
        <v>0</v>
      </c>
      <c r="K43" s="196"/>
      <c r="L43" s="196"/>
      <c r="M43" s="196"/>
      <c r="N43" s="196"/>
      <c r="O43" s="196"/>
      <c r="P43" s="196">
        <f t="shared" si="10"/>
        <v>33433180</v>
      </c>
    </row>
    <row r="44" spans="1:16" s="91" customFormat="1" ht="52.5" customHeight="1">
      <c r="A44" s="189" t="s">
        <v>115</v>
      </c>
      <c r="B44" s="189" t="s">
        <v>65</v>
      </c>
      <c r="C44" s="189" t="s">
        <v>49</v>
      </c>
      <c r="D44" s="190" t="s">
        <v>66</v>
      </c>
      <c r="E44" s="196">
        <f t="shared" si="9"/>
        <v>4565388</v>
      </c>
      <c r="F44" s="203">
        <v>4565388</v>
      </c>
      <c r="G44" s="196"/>
      <c r="H44" s="206"/>
      <c r="I44" s="196"/>
      <c r="J44" s="196">
        <f t="shared" si="11"/>
        <v>0</v>
      </c>
      <c r="K44" s="196"/>
      <c r="L44" s="196"/>
      <c r="M44" s="196"/>
      <c r="N44" s="196"/>
      <c r="O44" s="196"/>
      <c r="P44" s="196">
        <f t="shared" si="10"/>
        <v>4565388</v>
      </c>
    </row>
    <row r="45" spans="1:16" s="91" customFormat="1" ht="52.5" customHeight="1">
      <c r="A45" s="189" t="s">
        <v>116</v>
      </c>
      <c r="B45" s="189" t="s">
        <v>67</v>
      </c>
      <c r="C45" s="189" t="s">
        <v>49</v>
      </c>
      <c r="D45" s="190" t="s">
        <v>68</v>
      </c>
      <c r="E45" s="196">
        <f t="shared" si="9"/>
        <v>18587617</v>
      </c>
      <c r="F45" s="203">
        <v>18587617</v>
      </c>
      <c r="G45" s="196"/>
      <c r="H45" s="196"/>
      <c r="I45" s="196"/>
      <c r="J45" s="196">
        <f t="shared" si="11"/>
        <v>0</v>
      </c>
      <c r="K45" s="196"/>
      <c r="L45" s="196"/>
      <c r="M45" s="196"/>
      <c r="N45" s="196"/>
      <c r="O45" s="196"/>
      <c r="P45" s="196">
        <f t="shared" si="10"/>
        <v>18587617</v>
      </c>
    </row>
    <row r="46" spans="1:16" s="91" customFormat="1" ht="52.5" customHeight="1">
      <c r="A46" s="189" t="s">
        <v>117</v>
      </c>
      <c r="B46" s="189" t="s">
        <v>69</v>
      </c>
      <c r="C46" s="189" t="s">
        <v>49</v>
      </c>
      <c r="D46" s="190" t="s">
        <v>70</v>
      </c>
      <c r="E46" s="196">
        <f t="shared" si="9"/>
        <v>664406</v>
      </c>
      <c r="F46" s="203">
        <v>664406</v>
      </c>
      <c r="G46" s="196"/>
      <c r="H46" s="196"/>
      <c r="I46" s="196"/>
      <c r="J46" s="196">
        <f t="shared" si="11"/>
        <v>0</v>
      </c>
      <c r="K46" s="196"/>
      <c r="L46" s="196"/>
      <c r="M46" s="196"/>
      <c r="N46" s="196"/>
      <c r="O46" s="196"/>
      <c r="P46" s="196">
        <f t="shared" si="10"/>
        <v>664406</v>
      </c>
    </row>
    <row r="47" spans="1:16" s="91" customFormat="1" ht="54" customHeight="1">
      <c r="A47" s="189" t="s">
        <v>118</v>
      </c>
      <c r="B47" s="189" t="s">
        <v>71</v>
      </c>
      <c r="C47" s="189" t="s">
        <v>49</v>
      </c>
      <c r="D47" s="190" t="s">
        <v>73</v>
      </c>
      <c r="E47" s="196">
        <f t="shared" si="9"/>
        <v>15774502</v>
      </c>
      <c r="F47" s="203">
        <v>15774502</v>
      </c>
      <c r="G47" s="196"/>
      <c r="H47" s="196"/>
      <c r="I47" s="196"/>
      <c r="J47" s="196">
        <f t="shared" si="11"/>
        <v>0</v>
      </c>
      <c r="K47" s="196"/>
      <c r="L47" s="196"/>
      <c r="M47" s="196"/>
      <c r="N47" s="196"/>
      <c r="O47" s="196"/>
      <c r="P47" s="196">
        <f t="shared" si="10"/>
        <v>15774502</v>
      </c>
    </row>
    <row r="48" spans="1:16" s="95" customFormat="1" ht="69" customHeight="1">
      <c r="A48" s="189" t="s">
        <v>192</v>
      </c>
      <c r="B48" s="189" t="s">
        <v>193</v>
      </c>
      <c r="C48" s="189" t="s">
        <v>74</v>
      </c>
      <c r="D48" s="84" t="s">
        <v>151</v>
      </c>
      <c r="E48" s="196">
        <f t="shared" si="9"/>
        <v>18120524</v>
      </c>
      <c r="F48" s="203">
        <v>18120524</v>
      </c>
      <c r="G48" s="196"/>
      <c r="H48" s="196"/>
      <c r="I48" s="196"/>
      <c r="J48" s="196">
        <f t="shared" si="11"/>
        <v>0</v>
      </c>
      <c r="K48" s="196"/>
      <c r="L48" s="196"/>
      <c r="M48" s="196"/>
      <c r="N48" s="196"/>
      <c r="O48" s="196"/>
      <c r="P48" s="196">
        <f t="shared" si="10"/>
        <v>18120524</v>
      </c>
    </row>
    <row r="49" spans="1:16" s="95" customFormat="1" ht="99.75" customHeight="1">
      <c r="A49" s="189" t="s">
        <v>194</v>
      </c>
      <c r="B49" s="189" t="s">
        <v>195</v>
      </c>
      <c r="C49" s="189" t="s">
        <v>74</v>
      </c>
      <c r="D49" s="84" t="s">
        <v>196</v>
      </c>
      <c r="E49" s="196">
        <f t="shared" si="9"/>
        <v>4665385</v>
      </c>
      <c r="F49" s="203">
        <v>4665385</v>
      </c>
      <c r="G49" s="196"/>
      <c r="H49" s="196"/>
      <c r="I49" s="196"/>
      <c r="J49" s="196">
        <f t="shared" si="11"/>
        <v>0</v>
      </c>
      <c r="K49" s="196"/>
      <c r="L49" s="196"/>
      <c r="M49" s="196"/>
      <c r="N49" s="196"/>
      <c r="O49" s="196"/>
      <c r="P49" s="196">
        <f t="shared" si="10"/>
        <v>4665385</v>
      </c>
    </row>
    <row r="50" spans="1:16" s="95" customFormat="1" ht="73.5" customHeight="1">
      <c r="A50" s="189" t="s">
        <v>197</v>
      </c>
      <c r="B50" s="189" t="s">
        <v>198</v>
      </c>
      <c r="C50" s="189" t="s">
        <v>74</v>
      </c>
      <c r="D50" s="84" t="s">
        <v>199</v>
      </c>
      <c r="E50" s="196">
        <f t="shared" si="9"/>
        <v>2763455</v>
      </c>
      <c r="F50" s="203">
        <v>2763455</v>
      </c>
      <c r="G50" s="196"/>
      <c r="H50" s="196"/>
      <c r="I50" s="196"/>
      <c r="J50" s="196">
        <f t="shared" si="11"/>
        <v>0</v>
      </c>
      <c r="K50" s="196"/>
      <c r="L50" s="196"/>
      <c r="M50" s="196"/>
      <c r="N50" s="196"/>
      <c r="O50" s="196"/>
      <c r="P50" s="196">
        <f t="shared" si="10"/>
        <v>2763455</v>
      </c>
    </row>
    <row r="51" spans="1:16" s="95" customFormat="1" ht="96.75" customHeight="1">
      <c r="A51" s="189" t="s">
        <v>200</v>
      </c>
      <c r="B51" s="189" t="s">
        <v>201</v>
      </c>
      <c r="C51" s="189" t="s">
        <v>74</v>
      </c>
      <c r="D51" s="84" t="s">
        <v>202</v>
      </c>
      <c r="E51" s="196">
        <f t="shared" si="9"/>
        <v>461001</v>
      </c>
      <c r="F51" s="203">
        <v>461001</v>
      </c>
      <c r="G51" s="196"/>
      <c r="H51" s="196"/>
      <c r="I51" s="196"/>
      <c r="J51" s="196">
        <f t="shared" si="11"/>
        <v>0</v>
      </c>
      <c r="K51" s="196"/>
      <c r="L51" s="196"/>
      <c r="M51" s="196"/>
      <c r="N51" s="196"/>
      <c r="O51" s="196"/>
      <c r="P51" s="196">
        <f t="shared" si="10"/>
        <v>461001</v>
      </c>
    </row>
    <row r="52" spans="1:16" s="95" customFormat="1" ht="101.25" customHeight="1">
      <c r="A52" s="189" t="s">
        <v>203</v>
      </c>
      <c r="B52" s="189" t="s">
        <v>204</v>
      </c>
      <c r="C52" s="189" t="s">
        <v>74</v>
      </c>
      <c r="D52" s="84" t="s">
        <v>205</v>
      </c>
      <c r="E52" s="196">
        <f t="shared" si="9"/>
        <v>3049</v>
      </c>
      <c r="F52" s="203">
        <v>3049</v>
      </c>
      <c r="G52" s="196"/>
      <c r="H52" s="196"/>
      <c r="I52" s="196"/>
      <c r="J52" s="196">
        <f t="shared" si="11"/>
        <v>0</v>
      </c>
      <c r="K52" s="196"/>
      <c r="L52" s="196"/>
      <c r="M52" s="196"/>
      <c r="N52" s="196"/>
      <c r="O52" s="196"/>
      <c r="P52" s="196">
        <f t="shared" si="10"/>
        <v>3049</v>
      </c>
    </row>
    <row r="53" spans="1:16" s="91" customFormat="1" ht="99" customHeight="1">
      <c r="A53" s="189" t="s">
        <v>119</v>
      </c>
      <c r="B53" s="189" t="s">
        <v>77</v>
      </c>
      <c r="C53" s="189" t="s">
        <v>78</v>
      </c>
      <c r="D53" s="190" t="s">
        <v>79</v>
      </c>
      <c r="E53" s="196">
        <f t="shared" si="9"/>
        <v>10415963</v>
      </c>
      <c r="F53" s="196">
        <f>10340761+75202</f>
        <v>10415963</v>
      </c>
      <c r="G53" s="196">
        <v>7928496</v>
      </c>
      <c r="H53" s="196">
        <v>414664</v>
      </c>
      <c r="I53" s="196"/>
      <c r="J53" s="196">
        <f>L53+O53</f>
        <v>651597</v>
      </c>
      <c r="K53" s="196">
        <f>O53</f>
        <v>60060</v>
      </c>
      <c r="L53" s="196">
        <v>591537</v>
      </c>
      <c r="M53" s="196">
        <v>425646</v>
      </c>
      <c r="N53" s="196">
        <v>18066</v>
      </c>
      <c r="O53" s="196">
        <f>60060</f>
        <v>60060</v>
      </c>
      <c r="P53" s="196">
        <f>J53+E53</f>
        <v>11067560</v>
      </c>
    </row>
    <row r="54" spans="1:16" s="91" customFormat="1" ht="123.75" customHeight="1">
      <c r="A54" s="189" t="s">
        <v>127</v>
      </c>
      <c r="B54" s="189" t="s">
        <v>128</v>
      </c>
      <c r="C54" s="189" t="s">
        <v>74</v>
      </c>
      <c r="D54" s="84" t="s">
        <v>206</v>
      </c>
      <c r="E54" s="196">
        <f t="shared" si="9"/>
        <v>533158</v>
      </c>
      <c r="F54" s="196">
        <v>533158</v>
      </c>
      <c r="G54" s="196"/>
      <c r="H54" s="196"/>
      <c r="I54" s="196"/>
      <c r="J54" s="196">
        <f t="shared" si="11"/>
        <v>0</v>
      </c>
      <c r="K54" s="196"/>
      <c r="L54" s="196"/>
      <c r="M54" s="196"/>
      <c r="N54" s="196"/>
      <c r="O54" s="196"/>
      <c r="P54" s="196">
        <f>J54+E54</f>
        <v>533158</v>
      </c>
    </row>
    <row r="55" spans="1:16" s="91" customFormat="1" ht="249" customHeight="1">
      <c r="A55" s="189" t="s">
        <v>130</v>
      </c>
      <c r="B55" s="189" t="s">
        <v>129</v>
      </c>
      <c r="C55" s="189" t="s">
        <v>49</v>
      </c>
      <c r="D55" s="84" t="s">
        <v>227</v>
      </c>
      <c r="E55" s="196">
        <f t="shared" si="9"/>
        <v>2046262</v>
      </c>
      <c r="F55" s="196">
        <v>2046262</v>
      </c>
      <c r="G55" s="196"/>
      <c r="H55" s="196"/>
      <c r="I55" s="196"/>
      <c r="J55" s="196">
        <f t="shared" si="11"/>
        <v>0</v>
      </c>
      <c r="K55" s="196"/>
      <c r="L55" s="196"/>
      <c r="M55" s="196"/>
      <c r="N55" s="196"/>
      <c r="O55" s="196"/>
      <c r="P55" s="196">
        <f>J55+E55</f>
        <v>2046262</v>
      </c>
    </row>
    <row r="56" spans="1:16" s="91" customFormat="1" ht="55.5" customHeight="1">
      <c r="A56" s="189" t="s">
        <v>154</v>
      </c>
      <c r="B56" s="189" t="s">
        <v>155</v>
      </c>
      <c r="C56" s="189" t="s">
        <v>54</v>
      </c>
      <c r="D56" s="198" t="s">
        <v>156</v>
      </c>
      <c r="E56" s="203">
        <f t="shared" si="9"/>
        <v>444210</v>
      </c>
      <c r="F56" s="203">
        <v>444210</v>
      </c>
      <c r="G56" s="196"/>
      <c r="H56" s="196"/>
      <c r="I56" s="196"/>
      <c r="J56" s="196">
        <f t="shared" si="11"/>
        <v>0</v>
      </c>
      <c r="K56" s="196"/>
      <c r="L56" s="196"/>
      <c r="M56" s="196"/>
      <c r="N56" s="196"/>
      <c r="O56" s="196"/>
      <c r="P56" s="196">
        <f>J56+E56</f>
        <v>444210</v>
      </c>
    </row>
    <row r="57" spans="1:16" s="91" customFormat="1" ht="80.25" customHeight="1">
      <c r="A57" s="207" t="s">
        <v>263</v>
      </c>
      <c r="B57" s="207"/>
      <c r="C57" s="207"/>
      <c r="D57" s="208" t="s">
        <v>264</v>
      </c>
      <c r="E57" s="204">
        <f>E58</f>
        <v>2478469</v>
      </c>
      <c r="F57" s="204">
        <f aca="true" t="shared" si="12" ref="F57:P57">F58</f>
        <v>2478469</v>
      </c>
      <c r="G57" s="204">
        <f t="shared" si="12"/>
        <v>0</v>
      </c>
      <c r="H57" s="204">
        <f t="shared" si="12"/>
        <v>181088</v>
      </c>
      <c r="I57" s="204">
        <f t="shared" si="12"/>
        <v>0</v>
      </c>
      <c r="J57" s="204">
        <f t="shared" si="12"/>
        <v>23254</v>
      </c>
      <c r="K57" s="204">
        <f t="shared" si="12"/>
        <v>0</v>
      </c>
      <c r="L57" s="204">
        <f t="shared" si="12"/>
        <v>23254</v>
      </c>
      <c r="M57" s="204">
        <f t="shared" si="12"/>
        <v>0</v>
      </c>
      <c r="N57" s="204">
        <f t="shared" si="12"/>
        <v>0</v>
      </c>
      <c r="O57" s="204">
        <f t="shared" si="12"/>
        <v>0</v>
      </c>
      <c r="P57" s="204">
        <f t="shared" si="12"/>
        <v>2501723</v>
      </c>
    </row>
    <row r="58" spans="1:16" s="91" customFormat="1" ht="66.75" customHeight="1">
      <c r="A58" s="209" t="s">
        <v>265</v>
      </c>
      <c r="B58" s="207"/>
      <c r="C58" s="207"/>
      <c r="D58" s="60" t="s">
        <v>264</v>
      </c>
      <c r="E58" s="203">
        <f>E59</f>
        <v>2478469</v>
      </c>
      <c r="F58" s="203">
        <f aca="true" t="shared" si="13" ref="F58:P58">F59</f>
        <v>2478469</v>
      </c>
      <c r="G58" s="203">
        <f t="shared" si="13"/>
        <v>0</v>
      </c>
      <c r="H58" s="203">
        <f t="shared" si="13"/>
        <v>181088</v>
      </c>
      <c r="I58" s="203">
        <f t="shared" si="13"/>
        <v>0</v>
      </c>
      <c r="J58" s="203">
        <f t="shared" si="13"/>
        <v>23254</v>
      </c>
      <c r="K58" s="203">
        <f t="shared" si="13"/>
        <v>0</v>
      </c>
      <c r="L58" s="203">
        <f t="shared" si="13"/>
        <v>23254</v>
      </c>
      <c r="M58" s="203">
        <f t="shared" si="13"/>
        <v>0</v>
      </c>
      <c r="N58" s="203">
        <f t="shared" si="13"/>
        <v>0</v>
      </c>
      <c r="O58" s="203">
        <f t="shared" si="13"/>
        <v>0</v>
      </c>
      <c r="P58" s="203">
        <f t="shared" si="13"/>
        <v>2501723</v>
      </c>
    </row>
    <row r="59" spans="1:16" s="91" customFormat="1" ht="54" customHeight="1">
      <c r="A59" s="193"/>
      <c r="B59" s="193" t="s">
        <v>190</v>
      </c>
      <c r="C59" s="193"/>
      <c r="D59" s="194" t="s">
        <v>191</v>
      </c>
      <c r="E59" s="204">
        <f>E60</f>
        <v>2478469</v>
      </c>
      <c r="F59" s="204">
        <f aca="true" t="shared" si="14" ref="F59:P59">F60</f>
        <v>2478469</v>
      </c>
      <c r="G59" s="204">
        <f t="shared" si="14"/>
        <v>0</v>
      </c>
      <c r="H59" s="204">
        <f t="shared" si="14"/>
        <v>181088</v>
      </c>
      <c r="I59" s="204">
        <f t="shared" si="14"/>
        <v>0</v>
      </c>
      <c r="J59" s="204">
        <f t="shared" si="14"/>
        <v>23254</v>
      </c>
      <c r="K59" s="204">
        <f t="shared" si="14"/>
        <v>0</v>
      </c>
      <c r="L59" s="204">
        <f t="shared" si="14"/>
        <v>23254</v>
      </c>
      <c r="M59" s="204">
        <f t="shared" si="14"/>
        <v>0</v>
      </c>
      <c r="N59" s="204">
        <f t="shared" si="14"/>
        <v>0</v>
      </c>
      <c r="O59" s="204">
        <f t="shared" si="14"/>
        <v>0</v>
      </c>
      <c r="P59" s="204">
        <f t="shared" si="14"/>
        <v>2501723</v>
      </c>
    </row>
    <row r="60" spans="1:16" s="91" customFormat="1" ht="54" customHeight="1">
      <c r="A60" s="118" t="s">
        <v>262</v>
      </c>
      <c r="B60" s="118" t="s">
        <v>162</v>
      </c>
      <c r="C60" s="118" t="s">
        <v>58</v>
      </c>
      <c r="D60" s="84" t="s">
        <v>207</v>
      </c>
      <c r="E60" s="203">
        <f>F60</f>
        <v>2478469</v>
      </c>
      <c r="F60" s="203">
        <f>2514990-36521</f>
        <v>2478469</v>
      </c>
      <c r="G60" s="196"/>
      <c r="H60" s="196">
        <v>181088</v>
      </c>
      <c r="I60" s="196"/>
      <c r="J60" s="196">
        <f>L60+O60</f>
        <v>23254</v>
      </c>
      <c r="K60" s="196"/>
      <c r="L60" s="196">
        <v>23254</v>
      </c>
      <c r="M60" s="196"/>
      <c r="N60" s="196"/>
      <c r="O60" s="196"/>
      <c r="P60" s="196">
        <f>J60+E60</f>
        <v>2501723</v>
      </c>
    </row>
    <row r="61" spans="1:16" s="91" customFormat="1" ht="58.5" customHeight="1">
      <c r="A61" s="210" t="s">
        <v>174</v>
      </c>
      <c r="B61" s="210" t="s">
        <v>174</v>
      </c>
      <c r="C61" s="210" t="s">
        <v>174</v>
      </c>
      <c r="D61" s="194" t="s">
        <v>253</v>
      </c>
      <c r="E61" s="195">
        <f>F61+I61</f>
        <v>215400904</v>
      </c>
      <c r="F61" s="195">
        <f>F14+F34+F57</f>
        <v>215400904</v>
      </c>
      <c r="G61" s="195">
        <f>G14+G34+G57</f>
        <v>31988998</v>
      </c>
      <c r="H61" s="195">
        <f>H14+H34+H57</f>
        <v>1189554</v>
      </c>
      <c r="I61" s="195">
        <f>I14+I34+I57</f>
        <v>0</v>
      </c>
      <c r="J61" s="195">
        <f>L61+O61</f>
        <v>928420</v>
      </c>
      <c r="K61" s="195">
        <f>K14+K34+K57</f>
        <v>297060</v>
      </c>
      <c r="L61" s="195">
        <f>L14+L34+L57</f>
        <v>631360</v>
      </c>
      <c r="M61" s="195">
        <f>M14+M34+M57</f>
        <v>425646</v>
      </c>
      <c r="N61" s="195">
        <f>N14+N34+N57</f>
        <v>18066</v>
      </c>
      <c r="O61" s="195">
        <f>O14+O34+O57</f>
        <v>297060</v>
      </c>
      <c r="P61" s="195">
        <f>E61+J61</f>
        <v>216329324</v>
      </c>
    </row>
    <row r="62" s="99" customFormat="1" ht="30.75">
      <c r="A62" s="119"/>
    </row>
    <row r="63" s="99" customFormat="1" ht="16.5">
      <c r="A63" s="98"/>
    </row>
    <row r="64" s="101" customFormat="1" ht="25.5">
      <c r="A64" s="98"/>
    </row>
    <row r="65" spans="1:11" ht="49.5">
      <c r="A65" s="100"/>
      <c r="C65" s="80"/>
      <c r="D65" s="81"/>
      <c r="E65" s="82"/>
      <c r="F65" s="81"/>
      <c r="H65" s="81"/>
      <c r="J65" s="83"/>
      <c r="K65" s="83"/>
    </row>
    <row r="66" ht="15">
      <c r="A66" s="102"/>
    </row>
    <row r="67" ht="15">
      <c r="A67" s="102"/>
    </row>
    <row r="68" ht="15">
      <c r="A68" s="102"/>
    </row>
  </sheetData>
  <sheetProtection selectLockedCells="1" selectUnlockedCells="1"/>
  <mergeCells count="21">
    <mergeCell ref="E9:I9"/>
    <mergeCell ref="A9:A12"/>
    <mergeCell ref="B9:B12"/>
    <mergeCell ref="C9:C12"/>
    <mergeCell ref="D9:D12"/>
    <mergeCell ref="B7:P7"/>
    <mergeCell ref="P9:P12"/>
    <mergeCell ref="M11:M12"/>
    <mergeCell ref="N11:N12"/>
    <mergeCell ref="M10:N10"/>
    <mergeCell ref="J9:O9"/>
    <mergeCell ref="O10:O12"/>
    <mergeCell ref="J10:J12"/>
    <mergeCell ref="I10:I12"/>
    <mergeCell ref="E10:E12"/>
    <mergeCell ref="L10:L12"/>
    <mergeCell ref="G10:H10"/>
    <mergeCell ref="K10:K12"/>
    <mergeCell ref="F10:F12"/>
    <mergeCell ref="H11:H12"/>
    <mergeCell ref="G11:G12"/>
  </mergeCells>
  <printOptions/>
  <pageMargins left="0.25972222222222224" right="0" top="0.77" bottom="0.22" header="0.5118055555555555" footer="0.19"/>
  <pageSetup horizontalDpi="300" verticalDpi="300" orientation="landscape" paperSize="9" scale="24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P21"/>
  <sheetViews>
    <sheetView view="pageBreakPreview" zoomScale="70" zoomScaleNormal="50" zoomScaleSheetLayoutView="70" zoomScalePageLayoutView="0" workbookViewId="0" topLeftCell="A1">
      <selection activeCell="C9" sqref="C9:J9"/>
    </sheetView>
  </sheetViews>
  <sheetFormatPr defaultColWidth="9.140625" defaultRowHeight="12.75"/>
  <cols>
    <col min="1" max="1" width="20.28125" style="28" customWidth="1"/>
    <col min="2" max="2" width="31.421875" style="28" customWidth="1"/>
    <col min="3" max="3" width="26.421875" style="28" customWidth="1"/>
    <col min="4" max="4" width="40.28125" style="28" customWidth="1"/>
    <col min="5" max="5" width="36.140625" style="28" customWidth="1"/>
    <col min="6" max="6" width="42.421875" style="28" customWidth="1"/>
    <col min="7" max="7" width="21.57421875" style="28" customWidth="1"/>
    <col min="8" max="8" width="21.00390625" style="28" customWidth="1"/>
    <col min="9" max="9" width="22.28125" style="28" customWidth="1"/>
    <col min="10" max="10" width="25.28125" style="28" customWidth="1"/>
    <col min="11" max="11" width="13.00390625" style="28" customWidth="1"/>
    <col min="12" max="12" width="10.140625" style="28" customWidth="1"/>
    <col min="13" max="13" width="11.28125" style="28" customWidth="1"/>
    <col min="14" max="14" width="11.57421875" style="28" customWidth="1"/>
    <col min="15" max="15" width="11.140625" style="28" customWidth="1"/>
    <col min="16" max="16" width="13.421875" style="28" customWidth="1"/>
    <col min="17" max="16384" width="9.140625" style="28" customWidth="1"/>
  </cols>
  <sheetData>
    <row r="1" spans="11:13" ht="31.5">
      <c r="K1" s="29"/>
      <c r="M1" s="120" t="s">
        <v>89</v>
      </c>
    </row>
    <row r="2" spans="3:13" ht="31.5">
      <c r="C2" s="30"/>
      <c r="D2" s="30"/>
      <c r="E2" s="30"/>
      <c r="F2" s="30"/>
      <c r="G2" s="30"/>
      <c r="H2" s="30"/>
      <c r="K2" s="29"/>
      <c r="M2" s="120" t="s">
        <v>1</v>
      </c>
    </row>
    <row r="3" spans="3:13" ht="31.5">
      <c r="C3" s="30"/>
      <c r="D3" s="30"/>
      <c r="E3" s="30"/>
      <c r="F3" s="30"/>
      <c r="G3" s="30"/>
      <c r="H3" s="30"/>
      <c r="K3" s="31"/>
      <c r="M3" s="120" t="s">
        <v>3</v>
      </c>
    </row>
    <row r="4" spans="3:13" ht="31.5">
      <c r="C4" s="30"/>
      <c r="D4" s="30"/>
      <c r="E4" s="30"/>
      <c r="F4" s="30"/>
      <c r="G4" s="30"/>
      <c r="H4" s="30"/>
      <c r="K4" s="31"/>
      <c r="M4" s="121" t="s">
        <v>269</v>
      </c>
    </row>
    <row r="5" spans="3:11" ht="12.75">
      <c r="C5" s="30"/>
      <c r="D5" s="30"/>
      <c r="E5" s="30"/>
      <c r="F5" s="30"/>
      <c r="G5" s="30"/>
      <c r="H5" s="30"/>
      <c r="K5" s="31"/>
    </row>
    <row r="6" spans="3:8" ht="24.75" customHeight="1">
      <c r="C6" s="32"/>
      <c r="D6" s="32"/>
      <c r="E6" s="32"/>
      <c r="F6" s="32"/>
      <c r="G6" s="32"/>
      <c r="H6" s="32"/>
    </row>
    <row r="7" spans="1:16" ht="37.5" customHeight="1">
      <c r="A7" s="238" t="s">
        <v>217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6" ht="47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23" t="s">
        <v>236</v>
      </c>
    </row>
    <row r="9" spans="1:16" ht="44.25" customHeight="1">
      <c r="A9" s="239" t="s">
        <v>4</v>
      </c>
      <c r="B9" s="226" t="s">
        <v>218</v>
      </c>
      <c r="C9" s="234" t="s">
        <v>228</v>
      </c>
      <c r="D9" s="242"/>
      <c r="E9" s="242"/>
      <c r="F9" s="242"/>
      <c r="G9" s="242"/>
      <c r="H9" s="242"/>
      <c r="I9" s="242"/>
      <c r="J9" s="243"/>
      <c r="K9" s="234" t="s">
        <v>235</v>
      </c>
      <c r="L9" s="242"/>
      <c r="M9" s="242"/>
      <c r="N9" s="242"/>
      <c r="O9" s="242"/>
      <c r="P9" s="243"/>
    </row>
    <row r="10" spans="1:16" ht="21" customHeight="1">
      <c r="A10" s="240"/>
      <c r="B10" s="227"/>
      <c r="C10" s="244" t="s">
        <v>221</v>
      </c>
      <c r="D10" s="236" t="s">
        <v>222</v>
      </c>
      <c r="E10" s="236"/>
      <c r="F10" s="236"/>
      <c r="G10" s="236"/>
      <c r="H10" s="236"/>
      <c r="I10" s="236"/>
      <c r="J10" s="231" t="s">
        <v>166</v>
      </c>
      <c r="K10" s="244" t="s">
        <v>221</v>
      </c>
      <c r="L10" s="236" t="s">
        <v>222</v>
      </c>
      <c r="M10" s="236"/>
      <c r="N10" s="236"/>
      <c r="O10" s="236"/>
      <c r="P10" s="231" t="s">
        <v>166</v>
      </c>
    </row>
    <row r="11" spans="1:16" ht="48.75" customHeight="1">
      <c r="A11" s="240"/>
      <c r="B11" s="227"/>
      <c r="C11" s="228"/>
      <c r="D11" s="229" t="s">
        <v>223</v>
      </c>
      <c r="E11" s="230"/>
      <c r="F11" s="230"/>
      <c r="G11" s="230"/>
      <c r="H11" s="230"/>
      <c r="I11" s="125" t="s">
        <v>224</v>
      </c>
      <c r="J11" s="232"/>
      <c r="K11" s="229"/>
      <c r="L11" s="236" t="s">
        <v>223</v>
      </c>
      <c r="M11" s="236"/>
      <c r="N11" s="237" t="s">
        <v>224</v>
      </c>
      <c r="O11" s="237"/>
      <c r="P11" s="232"/>
    </row>
    <row r="12" spans="1:16" ht="27" customHeight="1">
      <c r="A12" s="240"/>
      <c r="B12" s="227"/>
      <c r="C12" s="234" t="s">
        <v>225</v>
      </c>
      <c r="D12" s="245"/>
      <c r="E12" s="245"/>
      <c r="F12" s="245"/>
      <c r="G12" s="245"/>
      <c r="H12" s="245"/>
      <c r="I12" s="243"/>
      <c r="J12" s="232"/>
      <c r="K12" s="234" t="s">
        <v>261</v>
      </c>
      <c r="L12" s="230"/>
      <c r="M12" s="230"/>
      <c r="N12" s="230"/>
      <c r="O12" s="235"/>
      <c r="P12" s="232"/>
    </row>
    <row r="13" spans="1:16" ht="408.75" customHeight="1">
      <c r="A13" s="240"/>
      <c r="B13" s="227"/>
      <c r="C13" s="226" t="s">
        <v>229</v>
      </c>
      <c r="D13" s="226" t="s">
        <v>230</v>
      </c>
      <c r="E13" s="226" t="s">
        <v>231</v>
      </c>
      <c r="F13" s="226" t="s">
        <v>232</v>
      </c>
      <c r="G13" s="226" t="s">
        <v>233</v>
      </c>
      <c r="H13" s="226" t="s">
        <v>234</v>
      </c>
      <c r="I13" s="226" t="s">
        <v>234</v>
      </c>
      <c r="J13" s="232"/>
      <c r="K13" s="226"/>
      <c r="L13" s="226"/>
      <c r="M13" s="226"/>
      <c r="N13" s="226"/>
      <c r="O13" s="226"/>
      <c r="P13" s="232"/>
    </row>
    <row r="14" spans="1:16" ht="212.25" customHeight="1">
      <c r="A14" s="241"/>
      <c r="B14" s="228"/>
      <c r="C14" s="228"/>
      <c r="D14" s="228"/>
      <c r="E14" s="228"/>
      <c r="F14" s="228"/>
      <c r="G14" s="228"/>
      <c r="H14" s="228"/>
      <c r="I14" s="228"/>
      <c r="J14" s="233"/>
      <c r="K14" s="228"/>
      <c r="L14" s="228"/>
      <c r="M14" s="228"/>
      <c r="N14" s="228"/>
      <c r="O14" s="228"/>
      <c r="P14" s="233"/>
    </row>
    <row r="15" spans="1:16" s="37" customFormat="1" ht="18.75" customHeight="1">
      <c r="A15" s="36">
        <v>1</v>
      </c>
      <c r="B15" s="124">
        <v>2</v>
      </c>
      <c r="C15" s="126">
        <v>3</v>
      </c>
      <c r="D15" s="124">
        <v>4</v>
      </c>
      <c r="E15" s="124">
        <v>5</v>
      </c>
      <c r="F15" s="124">
        <v>6</v>
      </c>
      <c r="G15" s="124">
        <v>7</v>
      </c>
      <c r="H15" s="124">
        <v>8</v>
      </c>
      <c r="I15" s="126">
        <v>9</v>
      </c>
      <c r="J15" s="126">
        <v>10</v>
      </c>
      <c r="K15" s="126">
        <v>11</v>
      </c>
      <c r="L15" s="124">
        <v>12</v>
      </c>
      <c r="M15" s="124">
        <v>13</v>
      </c>
      <c r="N15" s="124">
        <v>14</v>
      </c>
      <c r="O15" s="126">
        <v>15</v>
      </c>
      <c r="P15" s="126">
        <v>16</v>
      </c>
    </row>
    <row r="16" spans="1:16" ht="99" customHeight="1">
      <c r="A16" s="134" t="s">
        <v>219</v>
      </c>
      <c r="B16" s="135" t="s">
        <v>220</v>
      </c>
      <c r="C16" s="149">
        <v>36195940</v>
      </c>
      <c r="D16" s="149">
        <v>100080200</v>
      </c>
      <c r="E16" s="149">
        <v>2046262</v>
      </c>
      <c r="F16" s="149">
        <v>65018300</v>
      </c>
      <c r="G16" s="149">
        <v>1020400</v>
      </c>
      <c r="H16" s="149">
        <v>75202</v>
      </c>
      <c r="I16" s="150">
        <v>60060</v>
      </c>
      <c r="J16" s="150">
        <f>SUM(C16:I16)</f>
        <v>204496364</v>
      </c>
      <c r="K16" s="149">
        <v>0</v>
      </c>
      <c r="L16" s="149">
        <v>0</v>
      </c>
      <c r="M16" s="149">
        <v>0</v>
      </c>
      <c r="N16" s="149">
        <v>0</v>
      </c>
      <c r="O16" s="150">
        <v>0</v>
      </c>
      <c r="P16" s="150">
        <f>SUM(K16:O16)</f>
        <v>0</v>
      </c>
    </row>
    <row r="17" spans="1:16" s="137" customFormat="1" ht="38.25" customHeight="1">
      <c r="A17" s="136" t="s">
        <v>174</v>
      </c>
      <c r="B17" s="147" t="s">
        <v>253</v>
      </c>
      <c r="C17" s="151">
        <f>C16</f>
        <v>36195940</v>
      </c>
      <c r="D17" s="151">
        <f aca="true" t="shared" si="0" ref="D17:P17">D16</f>
        <v>100080200</v>
      </c>
      <c r="E17" s="151">
        <f t="shared" si="0"/>
        <v>2046262</v>
      </c>
      <c r="F17" s="151">
        <f t="shared" si="0"/>
        <v>65018300</v>
      </c>
      <c r="G17" s="151">
        <f t="shared" si="0"/>
        <v>1020400</v>
      </c>
      <c r="H17" s="151">
        <f t="shared" si="0"/>
        <v>75202</v>
      </c>
      <c r="I17" s="151">
        <f t="shared" si="0"/>
        <v>60060</v>
      </c>
      <c r="J17" s="151">
        <f t="shared" si="0"/>
        <v>204496364</v>
      </c>
      <c r="K17" s="151">
        <f t="shared" si="0"/>
        <v>0</v>
      </c>
      <c r="L17" s="151">
        <f t="shared" si="0"/>
        <v>0</v>
      </c>
      <c r="M17" s="151">
        <f t="shared" si="0"/>
        <v>0</v>
      </c>
      <c r="N17" s="151">
        <f t="shared" si="0"/>
        <v>0</v>
      </c>
      <c r="O17" s="151">
        <f t="shared" si="0"/>
        <v>0</v>
      </c>
      <c r="P17" s="151">
        <f t="shared" si="0"/>
        <v>0</v>
      </c>
    </row>
    <row r="20" spans="2:10" s="39" customFormat="1" ht="36.75" customHeight="1">
      <c r="B20" s="58"/>
      <c r="C20" s="28"/>
      <c r="D20" s="28"/>
      <c r="E20" s="28"/>
      <c r="F20" s="28"/>
      <c r="G20" s="28"/>
      <c r="H20" s="28"/>
      <c r="I20" s="28"/>
      <c r="J20" s="28"/>
    </row>
    <row r="21" spans="3:10" ht="19.5">
      <c r="C21" s="39"/>
      <c r="D21" s="39"/>
      <c r="E21" s="39"/>
      <c r="F21" s="39"/>
      <c r="G21" s="39"/>
      <c r="H21" s="39"/>
      <c r="I21" s="39"/>
      <c r="J21" s="39"/>
    </row>
  </sheetData>
  <sheetProtection selectLockedCells="1" selectUnlockedCells="1"/>
  <mergeCells count="28">
    <mergeCell ref="K13:K14"/>
    <mergeCell ref="C9:J9"/>
    <mergeCell ref="C10:C11"/>
    <mergeCell ref="C12:I12"/>
    <mergeCell ref="D10:I10"/>
    <mergeCell ref="K9:P9"/>
    <mergeCell ref="K10:K11"/>
    <mergeCell ref="L10:O10"/>
    <mergeCell ref="A7:P7"/>
    <mergeCell ref="D13:D14"/>
    <mergeCell ref="E13:E14"/>
    <mergeCell ref="F13:F14"/>
    <mergeCell ref="G13:G14"/>
    <mergeCell ref="H13:H14"/>
    <mergeCell ref="I13:I14"/>
    <mergeCell ref="C13:C14"/>
    <mergeCell ref="A9:A14"/>
    <mergeCell ref="J10:J14"/>
    <mergeCell ref="B9:B14"/>
    <mergeCell ref="D11:H11"/>
    <mergeCell ref="P10:P14"/>
    <mergeCell ref="L13:L14"/>
    <mergeCell ref="M13:M14"/>
    <mergeCell ref="N13:N14"/>
    <mergeCell ref="O13:O14"/>
    <mergeCell ref="K12:O12"/>
    <mergeCell ref="L11:M11"/>
    <mergeCell ref="N11:O11"/>
  </mergeCells>
  <printOptions/>
  <pageMargins left="0.21" right="0.19652777777777777" top="0.6097222222222223" bottom="0.2361111111111111" header="0.5118055555555555" footer="0.5118055555555555"/>
  <pageSetup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54"/>
  <sheetViews>
    <sheetView view="pageBreakPreview" zoomScale="40" zoomScaleNormal="90" zoomScaleSheetLayoutView="40" zoomScalePageLayoutView="0" workbookViewId="0" topLeftCell="A1">
      <selection activeCell="E5" sqref="E5"/>
    </sheetView>
  </sheetViews>
  <sheetFormatPr defaultColWidth="9.140625" defaultRowHeight="12.75"/>
  <cols>
    <col min="1" max="1" width="34.421875" style="28" customWidth="1"/>
    <col min="2" max="2" width="30.8515625" style="28" customWidth="1"/>
    <col min="3" max="3" width="34.8515625" style="28" customWidth="1"/>
    <col min="4" max="4" width="119.140625" style="28" customWidth="1"/>
    <col min="5" max="5" width="73.421875" style="28" customWidth="1"/>
    <col min="6" max="6" width="57.421875" style="28" customWidth="1"/>
    <col min="7" max="8" width="28.421875" style="28" customWidth="1"/>
    <col min="9" max="9" width="25.7109375" style="28" customWidth="1"/>
    <col min="10" max="10" width="26.140625" style="28" customWidth="1"/>
    <col min="11" max="17" width="9.140625" style="28" customWidth="1"/>
    <col min="18" max="18" width="12.00390625" style="28" customWidth="1"/>
    <col min="19" max="16384" width="9.140625" style="28" customWidth="1"/>
  </cols>
  <sheetData>
    <row r="1" spans="8:11" ht="48">
      <c r="H1" s="45" t="s">
        <v>88</v>
      </c>
      <c r="K1" s="29"/>
    </row>
    <row r="2" spans="8:11" ht="48">
      <c r="H2" s="45" t="s">
        <v>81</v>
      </c>
      <c r="K2" s="29"/>
    </row>
    <row r="3" spans="8:11" ht="48">
      <c r="H3" s="45" t="s">
        <v>3</v>
      </c>
      <c r="K3" s="31"/>
    </row>
    <row r="4" spans="8:11" ht="48">
      <c r="H4" s="48" t="s">
        <v>266</v>
      </c>
      <c r="K4" s="31"/>
    </row>
    <row r="5" ht="57" customHeight="1"/>
    <row r="6" spans="1:18" ht="49.5">
      <c r="A6" s="250" t="s">
        <v>251</v>
      </c>
      <c r="B6" s="250"/>
      <c r="C6" s="250"/>
      <c r="D6" s="250"/>
      <c r="E6" s="250"/>
      <c r="F6" s="250"/>
      <c r="G6" s="250"/>
      <c r="H6" s="250"/>
      <c r="I6" s="250"/>
      <c r="J6" s="250"/>
      <c r="K6" s="33"/>
      <c r="L6" s="33"/>
      <c r="M6" s="33"/>
      <c r="N6" s="33"/>
      <c r="O6" s="33"/>
      <c r="P6" s="33"/>
      <c r="Q6" s="33"/>
      <c r="R6" s="33"/>
    </row>
    <row r="7" ht="45" customHeight="1"/>
    <row r="8" spans="5:10" ht="42" customHeight="1">
      <c r="E8" s="34"/>
      <c r="F8" s="34"/>
      <c r="G8" s="34"/>
      <c r="H8" s="34"/>
      <c r="I8" s="34"/>
      <c r="J8" s="128" t="s">
        <v>236</v>
      </c>
    </row>
    <row r="9" spans="1:10" ht="41.25" customHeight="1">
      <c r="A9" s="251" t="s">
        <v>237</v>
      </c>
      <c r="B9" s="252" t="s">
        <v>238</v>
      </c>
      <c r="C9" s="252" t="s">
        <v>211</v>
      </c>
      <c r="D9" s="252" t="s">
        <v>212</v>
      </c>
      <c r="E9" s="251" t="s">
        <v>252</v>
      </c>
      <c r="F9" s="246" t="s">
        <v>239</v>
      </c>
      <c r="G9" s="246" t="s">
        <v>165</v>
      </c>
      <c r="H9" s="251" t="s">
        <v>5</v>
      </c>
      <c r="I9" s="248" t="s">
        <v>6</v>
      </c>
      <c r="J9" s="249"/>
    </row>
    <row r="10" spans="1:10" ht="184.5" customHeight="1">
      <c r="A10" s="251"/>
      <c r="B10" s="252"/>
      <c r="C10" s="252"/>
      <c r="D10" s="252"/>
      <c r="E10" s="251"/>
      <c r="F10" s="247"/>
      <c r="G10" s="247"/>
      <c r="H10" s="251"/>
      <c r="I10" s="63" t="s">
        <v>166</v>
      </c>
      <c r="J10" s="63" t="s">
        <v>167</v>
      </c>
    </row>
    <row r="11" spans="1:10" s="133" customFormat="1" ht="30.75" customHeight="1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</row>
    <row r="12" spans="1:10" ht="105.75" customHeight="1">
      <c r="A12" s="26"/>
      <c r="B12" s="26"/>
      <c r="C12" s="61"/>
      <c r="D12" s="62"/>
      <c r="E12" s="63" t="s">
        <v>82</v>
      </c>
      <c r="F12" s="63" t="s">
        <v>241</v>
      </c>
      <c r="G12" s="162">
        <f>H12+I12</f>
        <v>1321789</v>
      </c>
      <c r="H12" s="162">
        <f>H13+H17</f>
        <v>1321789</v>
      </c>
      <c r="I12" s="162">
        <f>I13+I17</f>
        <v>0</v>
      </c>
      <c r="J12" s="162">
        <f>J13+J17</f>
        <v>0</v>
      </c>
    </row>
    <row r="13" spans="1:10" ht="76.5" customHeight="1">
      <c r="A13" s="26" t="s">
        <v>102</v>
      </c>
      <c r="B13" s="26"/>
      <c r="C13" s="24"/>
      <c r="D13" s="25" t="s">
        <v>46</v>
      </c>
      <c r="E13" s="63"/>
      <c r="F13" s="63"/>
      <c r="G13" s="162">
        <f aca="true" t="shared" si="0" ref="G13:G54">H13+I13</f>
        <v>344421</v>
      </c>
      <c r="H13" s="162">
        <f>H14</f>
        <v>344421</v>
      </c>
      <c r="I13" s="162">
        <f>I14</f>
        <v>0</v>
      </c>
      <c r="J13" s="162">
        <f>J14</f>
        <v>0</v>
      </c>
    </row>
    <row r="14" spans="1:10" ht="69" customHeight="1">
      <c r="A14" s="24" t="s">
        <v>103</v>
      </c>
      <c r="B14" s="26"/>
      <c r="C14" s="26"/>
      <c r="D14" s="7" t="s">
        <v>46</v>
      </c>
      <c r="E14" s="63"/>
      <c r="F14" s="63"/>
      <c r="G14" s="163">
        <f t="shared" si="0"/>
        <v>344421</v>
      </c>
      <c r="H14" s="163">
        <f>H15+H16</f>
        <v>344421</v>
      </c>
      <c r="I14" s="163">
        <f>I15+I16</f>
        <v>0</v>
      </c>
      <c r="J14" s="163">
        <f>J15+J16</f>
        <v>0</v>
      </c>
    </row>
    <row r="15" spans="1:10" ht="51.75" customHeight="1">
      <c r="A15" s="93" t="s">
        <v>153</v>
      </c>
      <c r="B15" s="93" t="s">
        <v>161</v>
      </c>
      <c r="C15" s="93" t="s">
        <v>75</v>
      </c>
      <c r="D15" s="96" t="s">
        <v>76</v>
      </c>
      <c r="E15" s="63"/>
      <c r="F15" s="63"/>
      <c r="G15" s="163">
        <f t="shared" si="0"/>
        <v>130331</v>
      </c>
      <c r="H15" s="164">
        <v>130331</v>
      </c>
      <c r="I15" s="164"/>
      <c r="J15" s="164"/>
    </row>
    <row r="16" spans="1:10" ht="65.25" customHeight="1">
      <c r="A16" s="92" t="s">
        <v>157</v>
      </c>
      <c r="B16" s="92" t="s">
        <v>155</v>
      </c>
      <c r="C16" s="92" t="s">
        <v>54</v>
      </c>
      <c r="D16" s="94" t="s">
        <v>156</v>
      </c>
      <c r="E16" s="65"/>
      <c r="F16" s="63"/>
      <c r="G16" s="163">
        <f t="shared" si="0"/>
        <v>214090</v>
      </c>
      <c r="H16" s="164">
        <v>214090</v>
      </c>
      <c r="I16" s="164"/>
      <c r="J16" s="164"/>
    </row>
    <row r="17" spans="1:10" ht="68.25" customHeight="1">
      <c r="A17" s="26" t="s">
        <v>110</v>
      </c>
      <c r="B17" s="24"/>
      <c r="C17" s="24"/>
      <c r="D17" s="25" t="s">
        <v>59</v>
      </c>
      <c r="E17" s="63"/>
      <c r="F17" s="63"/>
      <c r="G17" s="162">
        <f t="shared" si="0"/>
        <v>977368</v>
      </c>
      <c r="H17" s="165">
        <f>H18</f>
        <v>977368</v>
      </c>
      <c r="I17" s="165">
        <f>I18</f>
        <v>0</v>
      </c>
      <c r="J17" s="165">
        <f>J18</f>
        <v>0</v>
      </c>
    </row>
    <row r="18" spans="1:10" ht="67.5" customHeight="1">
      <c r="A18" s="24" t="s">
        <v>111</v>
      </c>
      <c r="B18" s="26"/>
      <c r="C18" s="26"/>
      <c r="D18" s="7" t="s">
        <v>59</v>
      </c>
      <c r="E18" s="63"/>
      <c r="F18" s="63"/>
      <c r="G18" s="163">
        <f t="shared" si="0"/>
        <v>977368</v>
      </c>
      <c r="H18" s="164">
        <f>H19+H20</f>
        <v>977368</v>
      </c>
      <c r="I18" s="164">
        <f>I19+I20</f>
        <v>0</v>
      </c>
      <c r="J18" s="164">
        <f>J19+J20</f>
        <v>0</v>
      </c>
    </row>
    <row r="19" spans="1:10" ht="156" customHeight="1">
      <c r="A19" s="97" t="s">
        <v>127</v>
      </c>
      <c r="B19" s="97" t="s">
        <v>128</v>
      </c>
      <c r="C19" s="97" t="s">
        <v>74</v>
      </c>
      <c r="D19" s="79" t="s">
        <v>206</v>
      </c>
      <c r="E19" s="65"/>
      <c r="F19" s="65"/>
      <c r="G19" s="163">
        <f t="shared" si="0"/>
        <v>533158</v>
      </c>
      <c r="H19" s="164">
        <v>533158</v>
      </c>
      <c r="I19" s="164"/>
      <c r="J19" s="164"/>
    </row>
    <row r="20" spans="1:10" ht="68.25" customHeight="1">
      <c r="A20" s="92" t="s">
        <v>154</v>
      </c>
      <c r="B20" s="92" t="s">
        <v>155</v>
      </c>
      <c r="C20" s="92" t="s">
        <v>54</v>
      </c>
      <c r="D20" s="94" t="s">
        <v>156</v>
      </c>
      <c r="E20" s="63"/>
      <c r="F20" s="63"/>
      <c r="G20" s="163">
        <f t="shared" si="0"/>
        <v>444210</v>
      </c>
      <c r="H20" s="164">
        <v>444210</v>
      </c>
      <c r="I20" s="164"/>
      <c r="J20" s="164"/>
    </row>
    <row r="21" spans="1:10" ht="132.75" customHeight="1">
      <c r="A21" s="26" t="s">
        <v>102</v>
      </c>
      <c r="B21" s="26"/>
      <c r="C21" s="24"/>
      <c r="D21" s="25" t="s">
        <v>46</v>
      </c>
      <c r="E21" s="63" t="s">
        <v>259</v>
      </c>
      <c r="F21" s="63" t="s">
        <v>240</v>
      </c>
      <c r="G21" s="162">
        <f t="shared" si="0"/>
        <v>32000</v>
      </c>
      <c r="H21" s="165">
        <f>H22</f>
        <v>32000</v>
      </c>
      <c r="I21" s="165">
        <f>I22</f>
        <v>0</v>
      </c>
      <c r="J21" s="165">
        <f>J22</f>
        <v>0</v>
      </c>
    </row>
    <row r="22" spans="1:10" ht="66.75" customHeight="1">
      <c r="A22" s="24" t="s">
        <v>103</v>
      </c>
      <c r="B22" s="26"/>
      <c r="C22" s="26"/>
      <c r="D22" s="7" t="s">
        <v>46</v>
      </c>
      <c r="E22" s="63"/>
      <c r="F22" s="63"/>
      <c r="G22" s="163">
        <f t="shared" si="0"/>
        <v>32000</v>
      </c>
      <c r="H22" s="164">
        <f>H23+H24</f>
        <v>32000</v>
      </c>
      <c r="I22" s="164">
        <f>I23+I24</f>
        <v>0</v>
      </c>
      <c r="J22" s="164">
        <f>J23+J24</f>
        <v>0</v>
      </c>
    </row>
    <row r="23" spans="1:10" ht="63.75" customHeight="1">
      <c r="A23" s="24" t="s">
        <v>120</v>
      </c>
      <c r="B23" s="24" t="s">
        <v>48</v>
      </c>
      <c r="C23" s="24" t="s">
        <v>49</v>
      </c>
      <c r="D23" s="7" t="s">
        <v>50</v>
      </c>
      <c r="E23" s="63"/>
      <c r="F23" s="65"/>
      <c r="G23" s="163">
        <f t="shared" si="0"/>
        <v>17000</v>
      </c>
      <c r="H23" s="163">
        <v>17000</v>
      </c>
      <c r="I23" s="163"/>
      <c r="J23" s="163"/>
    </row>
    <row r="24" spans="1:10" ht="121.5" customHeight="1">
      <c r="A24" s="24" t="s">
        <v>183</v>
      </c>
      <c r="B24" s="24" t="s">
        <v>184</v>
      </c>
      <c r="C24" s="24" t="s">
        <v>49</v>
      </c>
      <c r="D24" s="7" t="s">
        <v>185</v>
      </c>
      <c r="E24" s="63"/>
      <c r="F24" s="63"/>
      <c r="G24" s="163">
        <f>H24+I24</f>
        <v>15000</v>
      </c>
      <c r="H24" s="163">
        <v>15000</v>
      </c>
      <c r="I24" s="163"/>
      <c r="J24" s="163"/>
    </row>
    <row r="25" spans="1:10" ht="144" customHeight="1">
      <c r="A25" s="26" t="s">
        <v>102</v>
      </c>
      <c r="B25" s="26"/>
      <c r="C25" s="24"/>
      <c r="D25" s="25" t="s">
        <v>46</v>
      </c>
      <c r="E25" s="63" t="s">
        <v>83</v>
      </c>
      <c r="F25" s="63" t="s">
        <v>242</v>
      </c>
      <c r="G25" s="162">
        <f t="shared" si="0"/>
        <v>65000</v>
      </c>
      <c r="H25" s="166">
        <f>H26</f>
        <v>65000</v>
      </c>
      <c r="I25" s="166">
        <f>I26</f>
        <v>0</v>
      </c>
      <c r="J25" s="166">
        <f>J26</f>
        <v>0</v>
      </c>
    </row>
    <row r="26" spans="1:10" ht="73.5" customHeight="1">
      <c r="A26" s="24" t="s">
        <v>103</v>
      </c>
      <c r="B26" s="26"/>
      <c r="C26" s="26"/>
      <c r="D26" s="7" t="s">
        <v>46</v>
      </c>
      <c r="E26" s="65"/>
      <c r="F26" s="63"/>
      <c r="G26" s="163">
        <f t="shared" si="0"/>
        <v>65000</v>
      </c>
      <c r="H26" s="163">
        <f>H27+H28+H29+H30</f>
        <v>65000</v>
      </c>
      <c r="I26" s="163">
        <f>I27+I28+I29+I30</f>
        <v>0</v>
      </c>
      <c r="J26" s="163">
        <f>J27+J28+J29+J30</f>
        <v>0</v>
      </c>
    </row>
    <row r="27" spans="1:10" ht="70.5" customHeight="1">
      <c r="A27" s="24" t="s">
        <v>120</v>
      </c>
      <c r="B27" s="24" t="s">
        <v>48</v>
      </c>
      <c r="C27" s="24" t="s">
        <v>49</v>
      </c>
      <c r="D27" s="7" t="s">
        <v>50</v>
      </c>
      <c r="E27" s="63"/>
      <c r="F27" s="63"/>
      <c r="G27" s="163">
        <f t="shared" si="0"/>
        <v>42000</v>
      </c>
      <c r="H27" s="163">
        <v>42000</v>
      </c>
      <c r="I27" s="163"/>
      <c r="J27" s="163"/>
    </row>
    <row r="28" spans="1:10" ht="72" customHeight="1">
      <c r="A28" s="24" t="s">
        <v>121</v>
      </c>
      <c r="B28" s="24" t="s">
        <v>122</v>
      </c>
      <c r="C28" s="24" t="s">
        <v>49</v>
      </c>
      <c r="D28" s="7" t="s">
        <v>51</v>
      </c>
      <c r="E28" s="63"/>
      <c r="F28" s="63"/>
      <c r="G28" s="163">
        <f t="shared" si="0"/>
        <v>750</v>
      </c>
      <c r="H28" s="163">
        <v>750</v>
      </c>
      <c r="I28" s="163"/>
      <c r="J28" s="163"/>
    </row>
    <row r="29" spans="1:10" s="40" customFormat="1" ht="58.5" customHeight="1">
      <c r="A29" s="24" t="s">
        <v>123</v>
      </c>
      <c r="B29" s="24" t="s">
        <v>124</v>
      </c>
      <c r="C29" s="24" t="s">
        <v>49</v>
      </c>
      <c r="D29" s="7" t="s">
        <v>52</v>
      </c>
      <c r="E29" s="63"/>
      <c r="F29" s="66"/>
      <c r="G29" s="163">
        <f t="shared" si="0"/>
        <v>11900</v>
      </c>
      <c r="H29" s="164">
        <v>11900</v>
      </c>
      <c r="I29" s="164"/>
      <c r="J29" s="164"/>
    </row>
    <row r="30" spans="1:10" s="40" customFormat="1" ht="98.25" customHeight="1">
      <c r="A30" s="24" t="s">
        <v>125</v>
      </c>
      <c r="B30" s="24" t="s">
        <v>126</v>
      </c>
      <c r="C30" s="24" t="s">
        <v>49</v>
      </c>
      <c r="D30" s="27" t="s">
        <v>53</v>
      </c>
      <c r="E30" s="63"/>
      <c r="F30" s="67"/>
      <c r="G30" s="163">
        <f t="shared" si="0"/>
        <v>10350</v>
      </c>
      <c r="H30" s="167">
        <v>10350</v>
      </c>
      <c r="I30" s="167"/>
      <c r="J30" s="167"/>
    </row>
    <row r="31" spans="1:10" ht="218.25" customHeight="1">
      <c r="A31" s="26" t="s">
        <v>102</v>
      </c>
      <c r="B31" s="26"/>
      <c r="C31" s="24"/>
      <c r="D31" s="25" t="s">
        <v>46</v>
      </c>
      <c r="E31" s="66" t="s">
        <v>260</v>
      </c>
      <c r="F31" s="66" t="s">
        <v>243</v>
      </c>
      <c r="G31" s="162">
        <f t="shared" si="0"/>
        <v>1300</v>
      </c>
      <c r="H31" s="165">
        <f aca="true" t="shared" si="1" ref="H31:J32">H32</f>
        <v>1300</v>
      </c>
      <c r="I31" s="165">
        <f t="shared" si="1"/>
        <v>0</v>
      </c>
      <c r="J31" s="165">
        <f t="shared" si="1"/>
        <v>0</v>
      </c>
    </row>
    <row r="32" spans="1:10" ht="69.75" customHeight="1">
      <c r="A32" s="24" t="s">
        <v>103</v>
      </c>
      <c r="B32" s="26"/>
      <c r="C32" s="26"/>
      <c r="D32" s="7" t="s">
        <v>46</v>
      </c>
      <c r="E32" s="63"/>
      <c r="F32" s="63"/>
      <c r="G32" s="163">
        <f t="shared" si="0"/>
        <v>1300</v>
      </c>
      <c r="H32" s="164">
        <f t="shared" si="1"/>
        <v>1300</v>
      </c>
      <c r="I32" s="164">
        <f t="shared" si="1"/>
        <v>0</v>
      </c>
      <c r="J32" s="164">
        <f t="shared" si="1"/>
        <v>0</v>
      </c>
    </row>
    <row r="33" spans="1:10" ht="63.75" customHeight="1">
      <c r="A33" s="24" t="s">
        <v>132</v>
      </c>
      <c r="B33" s="24" t="s">
        <v>135</v>
      </c>
      <c r="C33" s="24" t="s">
        <v>133</v>
      </c>
      <c r="D33" s="7" t="s">
        <v>134</v>
      </c>
      <c r="E33" s="67"/>
      <c r="F33" s="63"/>
      <c r="G33" s="163">
        <f t="shared" si="0"/>
        <v>1300</v>
      </c>
      <c r="H33" s="164">
        <v>1300</v>
      </c>
      <c r="I33" s="164"/>
      <c r="J33" s="164"/>
    </row>
    <row r="34" spans="1:10" ht="100.5" customHeight="1">
      <c r="A34" s="26" t="s">
        <v>102</v>
      </c>
      <c r="B34" s="26"/>
      <c r="C34" s="24"/>
      <c r="D34" s="25" t="s">
        <v>46</v>
      </c>
      <c r="E34" s="66" t="s">
        <v>84</v>
      </c>
      <c r="F34" s="66" t="s">
        <v>244</v>
      </c>
      <c r="G34" s="162">
        <f t="shared" si="0"/>
        <v>151700</v>
      </c>
      <c r="H34" s="165">
        <f aca="true" t="shared" si="2" ref="H34:J35">H35</f>
        <v>151700</v>
      </c>
      <c r="I34" s="165">
        <f t="shared" si="2"/>
        <v>0</v>
      </c>
      <c r="J34" s="165">
        <f t="shared" si="2"/>
        <v>0</v>
      </c>
    </row>
    <row r="35" spans="1:10" ht="78" customHeight="1">
      <c r="A35" s="24" t="s">
        <v>103</v>
      </c>
      <c r="B35" s="26"/>
      <c r="C35" s="26"/>
      <c r="D35" s="7" t="s">
        <v>46</v>
      </c>
      <c r="E35" s="63"/>
      <c r="F35" s="63"/>
      <c r="G35" s="163">
        <f t="shared" si="0"/>
        <v>151700</v>
      </c>
      <c r="H35" s="164">
        <f t="shared" si="2"/>
        <v>151700</v>
      </c>
      <c r="I35" s="164">
        <f t="shared" si="2"/>
        <v>0</v>
      </c>
      <c r="J35" s="164">
        <f t="shared" si="2"/>
        <v>0</v>
      </c>
    </row>
    <row r="36" spans="1:10" ht="68.25" customHeight="1">
      <c r="A36" s="92" t="s">
        <v>158</v>
      </c>
      <c r="B36" s="92" t="s">
        <v>159</v>
      </c>
      <c r="C36" s="92" t="s">
        <v>55</v>
      </c>
      <c r="D36" s="79" t="s">
        <v>160</v>
      </c>
      <c r="E36" s="63"/>
      <c r="F36" s="63"/>
      <c r="G36" s="163">
        <f t="shared" si="0"/>
        <v>151700</v>
      </c>
      <c r="H36" s="164">
        <v>151700</v>
      </c>
      <c r="I36" s="164"/>
      <c r="J36" s="164"/>
    </row>
    <row r="37" spans="1:10" ht="111.75" customHeight="1">
      <c r="A37" s="26" t="s">
        <v>102</v>
      </c>
      <c r="B37" s="26"/>
      <c r="C37" s="24"/>
      <c r="D37" s="25" t="s">
        <v>46</v>
      </c>
      <c r="E37" s="66" t="s">
        <v>245</v>
      </c>
      <c r="F37" s="68" t="s">
        <v>246</v>
      </c>
      <c r="G37" s="162">
        <f t="shared" si="0"/>
        <v>44000</v>
      </c>
      <c r="H37" s="165">
        <f aca="true" t="shared" si="3" ref="H37:J38">H38</f>
        <v>44000</v>
      </c>
      <c r="I37" s="165">
        <f t="shared" si="3"/>
        <v>0</v>
      </c>
      <c r="J37" s="165">
        <f t="shared" si="3"/>
        <v>0</v>
      </c>
    </row>
    <row r="38" spans="1:10" ht="69.75" customHeight="1">
      <c r="A38" s="24" t="s">
        <v>103</v>
      </c>
      <c r="B38" s="26"/>
      <c r="C38" s="26"/>
      <c r="D38" s="7" t="s">
        <v>46</v>
      </c>
      <c r="E38" s="63"/>
      <c r="F38" s="64"/>
      <c r="G38" s="163">
        <f t="shared" si="0"/>
        <v>44000</v>
      </c>
      <c r="H38" s="164">
        <f t="shared" si="3"/>
        <v>44000</v>
      </c>
      <c r="I38" s="164">
        <f t="shared" si="3"/>
        <v>0</v>
      </c>
      <c r="J38" s="164">
        <f t="shared" si="3"/>
        <v>0</v>
      </c>
    </row>
    <row r="39" spans="1:10" ht="108.75" customHeight="1">
      <c r="A39" s="24" t="s">
        <v>131</v>
      </c>
      <c r="B39" s="24" t="s">
        <v>56</v>
      </c>
      <c r="C39" s="24" t="s">
        <v>57</v>
      </c>
      <c r="D39" s="7" t="s">
        <v>85</v>
      </c>
      <c r="E39" s="63"/>
      <c r="F39" s="64"/>
      <c r="G39" s="163">
        <f t="shared" si="0"/>
        <v>44000</v>
      </c>
      <c r="H39" s="164">
        <v>44000</v>
      </c>
      <c r="I39" s="164"/>
      <c r="J39" s="164"/>
    </row>
    <row r="40" spans="1:10" ht="111.75" customHeight="1">
      <c r="A40" s="24"/>
      <c r="B40" s="24"/>
      <c r="C40" s="24"/>
      <c r="E40" s="68" t="s">
        <v>247</v>
      </c>
      <c r="F40" s="66" t="s">
        <v>248</v>
      </c>
      <c r="G40" s="162">
        <f t="shared" si="0"/>
        <v>297060</v>
      </c>
      <c r="H40" s="165">
        <f>H41</f>
        <v>0</v>
      </c>
      <c r="I40" s="165">
        <f>I41+I44</f>
        <v>297060</v>
      </c>
      <c r="J40" s="165">
        <f>J41+J44</f>
        <v>297060</v>
      </c>
    </row>
    <row r="41" spans="1:10" ht="88.5" customHeight="1">
      <c r="A41" s="26" t="s">
        <v>102</v>
      </c>
      <c r="B41" s="26"/>
      <c r="C41" s="24"/>
      <c r="D41" s="25" t="s">
        <v>46</v>
      </c>
      <c r="E41" s="68"/>
      <c r="F41" s="63"/>
      <c r="G41" s="162">
        <f t="shared" si="0"/>
        <v>237000</v>
      </c>
      <c r="H41" s="165">
        <f>H42</f>
        <v>0</v>
      </c>
      <c r="I41" s="165">
        <f>I42</f>
        <v>237000</v>
      </c>
      <c r="J41" s="165">
        <f>J42</f>
        <v>237000</v>
      </c>
    </row>
    <row r="42" spans="1:10" ht="71.25" customHeight="1">
      <c r="A42" s="24" t="s">
        <v>103</v>
      </c>
      <c r="B42" s="26"/>
      <c r="C42" s="26"/>
      <c r="D42" s="7" t="s">
        <v>46</v>
      </c>
      <c r="E42" s="141"/>
      <c r="F42" s="142"/>
      <c r="G42" s="168">
        <f t="shared" si="0"/>
        <v>237000</v>
      </c>
      <c r="H42" s="169">
        <f>H43</f>
        <v>0</v>
      </c>
      <c r="I42" s="169">
        <f>I43</f>
        <v>237000</v>
      </c>
      <c r="J42" s="169">
        <f>J43</f>
        <v>237000</v>
      </c>
    </row>
    <row r="43" spans="1:10" ht="75.75" customHeight="1">
      <c r="A43" s="93" t="s">
        <v>105</v>
      </c>
      <c r="B43" s="93" t="s">
        <v>106</v>
      </c>
      <c r="C43" s="93" t="s">
        <v>47</v>
      </c>
      <c r="D43" s="138" t="s">
        <v>104</v>
      </c>
      <c r="E43" s="144"/>
      <c r="F43" s="130"/>
      <c r="G43" s="170">
        <f t="shared" si="0"/>
        <v>237000</v>
      </c>
      <c r="H43" s="171">
        <v>0</v>
      </c>
      <c r="I43" s="171">
        <v>237000</v>
      </c>
      <c r="J43" s="171">
        <v>237000</v>
      </c>
    </row>
    <row r="44" spans="1:10" ht="77.25" customHeight="1">
      <c r="A44" s="26" t="s">
        <v>110</v>
      </c>
      <c r="B44" s="24"/>
      <c r="C44" s="24"/>
      <c r="D44" s="139" t="s">
        <v>59</v>
      </c>
      <c r="E44" s="144"/>
      <c r="F44" s="131"/>
      <c r="G44" s="172">
        <f t="shared" si="0"/>
        <v>60060</v>
      </c>
      <c r="H44" s="173">
        <f aca="true" t="shared" si="4" ref="H44:J45">H45</f>
        <v>0</v>
      </c>
      <c r="I44" s="173">
        <f t="shared" si="4"/>
        <v>60060</v>
      </c>
      <c r="J44" s="173">
        <f t="shared" si="4"/>
        <v>60060</v>
      </c>
    </row>
    <row r="45" spans="1:10" ht="83.25" customHeight="1">
      <c r="A45" s="24" t="s">
        <v>111</v>
      </c>
      <c r="B45" s="26"/>
      <c r="C45" s="26"/>
      <c r="D45" s="140" t="s">
        <v>59</v>
      </c>
      <c r="E45" s="144"/>
      <c r="F45" s="130"/>
      <c r="G45" s="170">
        <f t="shared" si="0"/>
        <v>60060</v>
      </c>
      <c r="H45" s="171">
        <f t="shared" si="4"/>
        <v>0</v>
      </c>
      <c r="I45" s="171">
        <f t="shared" si="4"/>
        <v>60060</v>
      </c>
      <c r="J45" s="171">
        <f t="shared" si="4"/>
        <v>60060</v>
      </c>
    </row>
    <row r="46" spans="1:10" ht="124.5" customHeight="1">
      <c r="A46" s="183" t="s">
        <v>119</v>
      </c>
      <c r="B46" s="183" t="s">
        <v>77</v>
      </c>
      <c r="C46" s="183" t="s">
        <v>78</v>
      </c>
      <c r="D46" s="184" t="s">
        <v>79</v>
      </c>
      <c r="E46" s="144"/>
      <c r="F46" s="130"/>
      <c r="G46" s="185">
        <f t="shared" si="0"/>
        <v>60060</v>
      </c>
      <c r="H46" s="186">
        <v>0</v>
      </c>
      <c r="I46" s="186">
        <v>60060</v>
      </c>
      <c r="J46" s="186">
        <v>60060</v>
      </c>
    </row>
    <row r="47" spans="1:10" ht="102" customHeight="1">
      <c r="A47" s="189"/>
      <c r="B47" s="189"/>
      <c r="C47" s="189"/>
      <c r="D47" s="190"/>
      <c r="E47" s="143" t="s">
        <v>249</v>
      </c>
      <c r="F47" s="145" t="s">
        <v>250</v>
      </c>
      <c r="G47" s="172">
        <f>H47+I47</f>
        <v>2538244</v>
      </c>
      <c r="H47" s="173">
        <f>H48+H51</f>
        <v>2514990</v>
      </c>
      <c r="I47" s="173">
        <f>I48+I51</f>
        <v>23254</v>
      </c>
      <c r="J47" s="173">
        <f>J48+J51</f>
        <v>0</v>
      </c>
    </row>
    <row r="48" spans="1:10" ht="74.25" customHeight="1">
      <c r="A48" s="187" t="s">
        <v>102</v>
      </c>
      <c r="B48" s="187"/>
      <c r="C48" s="187"/>
      <c r="D48" s="188" t="s">
        <v>46</v>
      </c>
      <c r="E48" s="143"/>
      <c r="F48" s="145"/>
      <c r="G48" s="174">
        <f t="shared" si="0"/>
        <v>36521</v>
      </c>
      <c r="H48" s="175">
        <f aca="true" t="shared" si="5" ref="H48:J49">H49</f>
        <v>36521</v>
      </c>
      <c r="I48" s="175">
        <f t="shared" si="5"/>
        <v>0</v>
      </c>
      <c r="J48" s="175">
        <f t="shared" si="5"/>
        <v>0</v>
      </c>
    </row>
    <row r="49" spans="1:10" ht="66" customHeight="1">
      <c r="A49" s="24" t="s">
        <v>103</v>
      </c>
      <c r="B49" s="26"/>
      <c r="C49" s="26"/>
      <c r="D49" s="7" t="s">
        <v>46</v>
      </c>
      <c r="E49" s="127"/>
      <c r="F49" s="129"/>
      <c r="G49" s="163">
        <f>H49+I49</f>
        <v>36521</v>
      </c>
      <c r="H49" s="171">
        <f t="shared" si="5"/>
        <v>36521</v>
      </c>
      <c r="I49" s="171">
        <f t="shared" si="5"/>
        <v>0</v>
      </c>
      <c r="J49" s="171">
        <f t="shared" si="5"/>
        <v>0</v>
      </c>
    </row>
    <row r="50" spans="1:10" ht="65.25" customHeight="1">
      <c r="A50" s="92" t="s">
        <v>257</v>
      </c>
      <c r="B50" s="92" t="s">
        <v>162</v>
      </c>
      <c r="C50" s="92" t="s">
        <v>58</v>
      </c>
      <c r="D50" s="79" t="s">
        <v>207</v>
      </c>
      <c r="E50" s="132"/>
      <c r="F50" s="129"/>
      <c r="G50" s="163">
        <f t="shared" si="0"/>
        <v>36521</v>
      </c>
      <c r="H50" s="171">
        <f>2514990-2478469</f>
        <v>36521</v>
      </c>
      <c r="I50" s="171"/>
      <c r="J50" s="171"/>
    </row>
    <row r="51" spans="1:10" ht="75" customHeight="1">
      <c r="A51" s="26" t="s">
        <v>263</v>
      </c>
      <c r="B51" s="26"/>
      <c r="C51" s="26"/>
      <c r="D51" s="25" t="s">
        <v>264</v>
      </c>
      <c r="E51" s="180"/>
      <c r="F51" s="181"/>
      <c r="G51" s="182">
        <f aca="true" t="shared" si="6" ref="G51:J52">G52</f>
        <v>2501723</v>
      </c>
      <c r="H51" s="182">
        <f t="shared" si="6"/>
        <v>2478469</v>
      </c>
      <c r="I51" s="182">
        <f t="shared" si="6"/>
        <v>23254</v>
      </c>
      <c r="J51" s="182">
        <f t="shared" si="6"/>
        <v>0</v>
      </c>
    </row>
    <row r="52" spans="1:10" ht="65.25" customHeight="1">
      <c r="A52" s="24" t="s">
        <v>265</v>
      </c>
      <c r="B52" s="26"/>
      <c r="C52" s="26"/>
      <c r="D52" s="7" t="s">
        <v>264</v>
      </c>
      <c r="E52" s="132"/>
      <c r="F52" s="129"/>
      <c r="G52" s="179">
        <f t="shared" si="6"/>
        <v>2501723</v>
      </c>
      <c r="H52" s="179">
        <f t="shared" si="6"/>
        <v>2478469</v>
      </c>
      <c r="I52" s="179">
        <f t="shared" si="6"/>
        <v>23254</v>
      </c>
      <c r="J52" s="179">
        <f t="shared" si="6"/>
        <v>0</v>
      </c>
    </row>
    <row r="53" spans="1:10" ht="55.5" customHeight="1">
      <c r="A53" s="92" t="s">
        <v>262</v>
      </c>
      <c r="B53" s="92" t="s">
        <v>162</v>
      </c>
      <c r="C53" s="92" t="s">
        <v>58</v>
      </c>
      <c r="D53" s="79" t="s">
        <v>207</v>
      </c>
      <c r="E53" s="132"/>
      <c r="F53" s="129"/>
      <c r="G53" s="163">
        <f>H53+I53</f>
        <v>2501723</v>
      </c>
      <c r="H53" s="171">
        <f>2514990-36521</f>
        <v>2478469</v>
      </c>
      <c r="I53" s="171">
        <v>23254</v>
      </c>
      <c r="J53" s="171">
        <v>0</v>
      </c>
    </row>
    <row r="54" spans="1:10" s="38" customFormat="1" ht="63.75" customHeight="1">
      <c r="A54" s="63" t="s">
        <v>174</v>
      </c>
      <c r="B54" s="63" t="s">
        <v>174</v>
      </c>
      <c r="C54" s="63" t="s">
        <v>174</v>
      </c>
      <c r="D54" s="63" t="s">
        <v>253</v>
      </c>
      <c r="E54" s="63" t="s">
        <v>174</v>
      </c>
      <c r="F54" s="148" t="s">
        <v>174</v>
      </c>
      <c r="G54" s="162">
        <f t="shared" si="0"/>
        <v>4427839</v>
      </c>
      <c r="H54" s="173">
        <f>H12+H21+H25+H31+H34+H37+H40+H47</f>
        <v>4130779</v>
      </c>
      <c r="I54" s="173">
        <f>I12+I21+I25+I31+I34+I37+I40+I48</f>
        <v>297060</v>
      </c>
      <c r="J54" s="173">
        <f>J12+J21+J25+J31+J34+J37+J40+J48</f>
        <v>297060</v>
      </c>
    </row>
  </sheetData>
  <sheetProtection selectLockedCells="1" selectUnlockedCells="1"/>
  <mergeCells count="10">
    <mergeCell ref="G9:G10"/>
    <mergeCell ref="I9:J9"/>
    <mergeCell ref="A6:J6"/>
    <mergeCell ref="A9:A10"/>
    <mergeCell ref="B9:B10"/>
    <mergeCell ref="C9:C10"/>
    <mergeCell ref="D9:D10"/>
    <mergeCell ref="E9:E10"/>
    <mergeCell ref="H9:H10"/>
    <mergeCell ref="F9:F10"/>
  </mergeCells>
  <printOptions/>
  <pageMargins left="0.18" right="0.19652777777777777" top="0.72" bottom="0.4" header="0.72" footer="0.16"/>
  <pageSetup horizontalDpi="300" verticalDpi="300" orientation="landscape" paperSize="9" scale="31" r:id="rId1"/>
  <rowBreaks count="2" manualBreakCount="2">
    <brk id="23" max="9" man="1"/>
    <brk id="3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5" zoomScaleNormal="90" zoomScaleSheetLayoutView="65" zoomScalePageLayoutView="0" workbookViewId="0" topLeftCell="A1">
      <selection activeCell="G11" sqref="G11:G12"/>
    </sheetView>
  </sheetViews>
  <sheetFormatPr defaultColWidth="9.140625" defaultRowHeight="12.75"/>
  <cols>
    <col min="1" max="1" width="48.7109375" style="28" customWidth="1"/>
    <col min="2" max="2" width="14.7109375" style="28" customWidth="1"/>
    <col min="3" max="3" width="16.57421875" style="28" customWidth="1"/>
    <col min="4" max="4" width="19.8515625" style="28" customWidth="1"/>
    <col min="5" max="5" width="20.00390625" style="28" customWidth="1"/>
    <col min="6" max="6" width="14.57421875" style="28" customWidth="1"/>
    <col min="7" max="7" width="13.421875" style="28" customWidth="1"/>
    <col min="8" max="8" width="20.421875" style="28" customWidth="1"/>
    <col min="9" max="9" width="19.28125" style="28" customWidth="1"/>
    <col min="10" max="10" width="14.8515625" style="28" customWidth="1"/>
    <col min="11" max="11" width="14.140625" style="28" customWidth="1"/>
    <col min="12" max="12" width="20.28125" style="28" customWidth="1"/>
    <col min="13" max="13" width="19.57421875" style="28" customWidth="1"/>
    <col min="14" max="14" width="12.00390625" style="28" customWidth="1"/>
    <col min="15" max="16384" width="9.140625" style="28" customWidth="1"/>
  </cols>
  <sheetData>
    <row r="1" spans="11:13" ht="27.75">
      <c r="K1" s="39"/>
      <c r="L1" s="53" t="s">
        <v>254</v>
      </c>
      <c r="M1" s="54"/>
    </row>
    <row r="2" spans="11:13" ht="27.75">
      <c r="K2" s="39"/>
      <c r="L2" s="53" t="s">
        <v>81</v>
      </c>
      <c r="M2" s="54"/>
    </row>
    <row r="3" spans="11:13" ht="27.75">
      <c r="K3" s="39"/>
      <c r="L3" s="53" t="s">
        <v>3</v>
      </c>
      <c r="M3" s="54"/>
    </row>
    <row r="4" spans="12:13" ht="27.75">
      <c r="L4" s="55" t="s">
        <v>270</v>
      </c>
      <c r="M4" s="54"/>
    </row>
    <row r="5" spans="11:13" ht="20.25" customHeight="1">
      <c r="K5" s="35"/>
      <c r="L5" s="35"/>
      <c r="M5" s="35"/>
    </row>
    <row r="6" spans="11:13" ht="20.25" customHeight="1">
      <c r="K6" s="35"/>
      <c r="L6" s="35"/>
      <c r="M6" s="35"/>
    </row>
    <row r="7" spans="1:13" ht="27">
      <c r="A7" s="254" t="s">
        <v>90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13" ht="27">
      <c r="A8" s="254" t="s">
        <v>255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ht="26.25" customHeight="1">
      <c r="A9" s="56"/>
    </row>
    <row r="10" spans="1:13" ht="52.5" customHeight="1">
      <c r="A10" s="253" t="s">
        <v>91</v>
      </c>
      <c r="B10" s="255" t="s">
        <v>5</v>
      </c>
      <c r="C10" s="255"/>
      <c r="D10" s="255"/>
      <c r="E10" s="255"/>
      <c r="F10" s="255" t="s">
        <v>6</v>
      </c>
      <c r="G10" s="255"/>
      <c r="H10" s="255"/>
      <c r="I10" s="255"/>
      <c r="J10" s="255" t="s">
        <v>39</v>
      </c>
      <c r="K10" s="255"/>
      <c r="L10" s="255"/>
      <c r="M10" s="255"/>
    </row>
    <row r="11" spans="1:13" ht="33" customHeight="1">
      <c r="A11" s="253"/>
      <c r="B11" s="253" t="s">
        <v>92</v>
      </c>
      <c r="C11" s="253" t="s">
        <v>93</v>
      </c>
      <c r="D11" s="253" t="s">
        <v>94</v>
      </c>
      <c r="E11" s="253" t="s">
        <v>95</v>
      </c>
      <c r="F11" s="253" t="s">
        <v>92</v>
      </c>
      <c r="G11" s="253" t="s">
        <v>93</v>
      </c>
      <c r="H11" s="253" t="s">
        <v>96</v>
      </c>
      <c r="I11" s="253" t="s">
        <v>95</v>
      </c>
      <c r="J11" s="253" t="s">
        <v>92</v>
      </c>
      <c r="K11" s="253" t="s">
        <v>93</v>
      </c>
      <c r="L11" s="253" t="s">
        <v>97</v>
      </c>
      <c r="M11" s="253" t="s">
        <v>95</v>
      </c>
    </row>
    <row r="12" spans="1:13" ht="63.7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</row>
    <row r="13" spans="1:13" ht="24">
      <c r="A13" s="253"/>
      <c r="B13" s="69" t="s">
        <v>98</v>
      </c>
      <c r="C13" s="69" t="s">
        <v>99</v>
      </c>
      <c r="D13" s="69" t="s">
        <v>100</v>
      </c>
      <c r="E13" s="69" t="s">
        <v>99</v>
      </c>
      <c r="F13" s="69" t="s">
        <v>98</v>
      </c>
      <c r="G13" s="69" t="s">
        <v>99</v>
      </c>
      <c r="H13" s="69" t="s">
        <v>100</v>
      </c>
      <c r="I13" s="69" t="s">
        <v>99</v>
      </c>
      <c r="J13" s="69" t="s">
        <v>98</v>
      </c>
      <c r="K13" s="69" t="s">
        <v>99</v>
      </c>
      <c r="L13" s="69" t="s">
        <v>100</v>
      </c>
      <c r="M13" s="69" t="s">
        <v>99</v>
      </c>
    </row>
    <row r="14" spans="1:13" s="39" customFormat="1" ht="19.5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71">
        <v>7</v>
      </c>
      <c r="G14" s="71">
        <v>8</v>
      </c>
      <c r="H14" s="71">
        <v>9</v>
      </c>
      <c r="I14" s="71">
        <v>10</v>
      </c>
      <c r="J14" s="71">
        <v>12</v>
      </c>
      <c r="K14" s="71">
        <v>13</v>
      </c>
      <c r="L14" s="71">
        <v>14</v>
      </c>
      <c r="M14" s="71">
        <v>15</v>
      </c>
    </row>
    <row r="15" spans="1:13" ht="83.25" customHeight="1">
      <c r="A15" s="72" t="s">
        <v>101</v>
      </c>
      <c r="B15" s="176">
        <v>175</v>
      </c>
      <c r="C15" s="176">
        <v>802</v>
      </c>
      <c r="D15" s="176">
        <v>71195</v>
      </c>
      <c r="E15" s="176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f aca="true" t="shared" si="0" ref="J15:M17">B15+F15</f>
        <v>175</v>
      </c>
      <c r="K15" s="177">
        <f t="shared" si="0"/>
        <v>802</v>
      </c>
      <c r="L15" s="177">
        <f t="shared" si="0"/>
        <v>71195</v>
      </c>
      <c r="M15" s="177">
        <f t="shared" si="0"/>
        <v>0</v>
      </c>
    </row>
    <row r="16" spans="1:13" ht="135" customHeight="1">
      <c r="A16" s="72" t="s">
        <v>256</v>
      </c>
      <c r="B16" s="176">
        <v>146</v>
      </c>
      <c r="C16" s="176">
        <v>703</v>
      </c>
      <c r="D16" s="176">
        <v>15131</v>
      </c>
      <c r="E16" s="176">
        <v>1424</v>
      </c>
      <c r="F16" s="176">
        <v>2</v>
      </c>
      <c r="G16" s="176">
        <v>289</v>
      </c>
      <c r="H16" s="177">
        <v>4274</v>
      </c>
      <c r="I16" s="177">
        <v>38</v>
      </c>
      <c r="J16" s="177">
        <f t="shared" si="0"/>
        <v>148</v>
      </c>
      <c r="K16" s="177">
        <f t="shared" si="0"/>
        <v>992</v>
      </c>
      <c r="L16" s="177">
        <f t="shared" si="0"/>
        <v>19405</v>
      </c>
      <c r="M16" s="177">
        <f t="shared" si="0"/>
        <v>1462</v>
      </c>
    </row>
    <row r="17" spans="1:13" ht="43.5" customHeight="1">
      <c r="A17" s="73" t="s">
        <v>253</v>
      </c>
      <c r="B17" s="178">
        <f>B15+B16</f>
        <v>321</v>
      </c>
      <c r="C17" s="178">
        <f aca="true" t="shared" si="1" ref="C17:I17">C15+C16</f>
        <v>1505</v>
      </c>
      <c r="D17" s="178">
        <f t="shared" si="1"/>
        <v>86326</v>
      </c>
      <c r="E17" s="178">
        <f t="shared" si="1"/>
        <v>1424</v>
      </c>
      <c r="F17" s="178">
        <f t="shared" si="1"/>
        <v>2</v>
      </c>
      <c r="G17" s="178">
        <f t="shared" si="1"/>
        <v>289</v>
      </c>
      <c r="H17" s="178">
        <f t="shared" si="1"/>
        <v>4274</v>
      </c>
      <c r="I17" s="178">
        <f t="shared" si="1"/>
        <v>38</v>
      </c>
      <c r="J17" s="177">
        <f t="shared" si="0"/>
        <v>323</v>
      </c>
      <c r="K17" s="177">
        <f t="shared" si="0"/>
        <v>1794</v>
      </c>
      <c r="L17" s="177">
        <f t="shared" si="0"/>
        <v>90600</v>
      </c>
      <c r="M17" s="177">
        <f t="shared" si="0"/>
        <v>1462</v>
      </c>
    </row>
    <row r="18" ht="16.5">
      <c r="A18" s="57"/>
    </row>
    <row r="21" s="58" customFormat="1" ht="23.25"/>
    <row r="27" spans="3:5" ht="16.5">
      <c r="C27" s="59"/>
      <c r="D27" s="59"/>
      <c r="E27" s="59"/>
    </row>
  </sheetData>
  <sheetProtection selectLockedCells="1" selectUnlockedCells="1"/>
  <mergeCells count="18">
    <mergeCell ref="A7:M7"/>
    <mergeCell ref="A8:M8"/>
    <mergeCell ref="A10:A13"/>
    <mergeCell ref="B10:E10"/>
    <mergeCell ref="F10:I10"/>
    <mergeCell ref="J10:M10"/>
    <mergeCell ref="B11:B12"/>
    <mergeCell ref="C11:C12"/>
    <mergeCell ref="D11:D12"/>
    <mergeCell ref="E11:E12"/>
    <mergeCell ref="L11:L12"/>
    <mergeCell ref="M11:M12"/>
    <mergeCell ref="F11:F12"/>
    <mergeCell ref="G11:G12"/>
    <mergeCell ref="H11:H12"/>
    <mergeCell ref="I11:I12"/>
    <mergeCell ref="J11:J12"/>
    <mergeCell ref="K11:K12"/>
  </mergeCells>
  <printOptions/>
  <pageMargins left="0.5513888888888889" right="0.19652777777777777" top="0.54" bottom="0.35" header="0.65" footer="0.5118055555555555"/>
  <pageSetup horizontalDpi="300" verticalDpi="300" orientation="landscape" paperSize="9" scale="5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2018-12-27T09:05:14Z</cp:lastPrinted>
  <dcterms:created xsi:type="dcterms:W3CDTF">2019-01-03T12:18:20Z</dcterms:created>
  <dcterms:modified xsi:type="dcterms:W3CDTF">2019-01-03T12:18:20Z</dcterms:modified>
  <cp:category/>
  <cp:version/>
  <cp:contentType/>
  <cp:contentStatus/>
</cp:coreProperties>
</file>