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765" windowWidth="14055" windowHeight="8010"/>
  </bookViews>
  <sheets>
    <sheet name="Додаток 1" sheetId="2" r:id="rId1"/>
    <sheet name="Додаток 2" sheetId="3" r:id="rId2"/>
    <sheet name="Додаток 6" sheetId="7" r:id="rId3"/>
    <sheet name="Додаток 7" sheetId="6" r:id="rId4"/>
    <sheet name="Додаток 11" sheetId="5" r:id="rId5"/>
  </sheets>
  <definedNames>
    <definedName name="_xlnm.Print_Area" localSheetId="2">'Додаток 6'!$A$1:$G$29</definedName>
  </definedNames>
  <calcPr calcId="144525"/>
</workbook>
</file>

<file path=xl/calcChain.xml><?xml version="1.0" encoding="utf-8"?>
<calcChain xmlns="http://schemas.openxmlformats.org/spreadsheetml/2006/main">
  <c r="G34" i="2"/>
  <c r="F34"/>
  <c r="E34"/>
  <c r="D34"/>
  <c r="C34"/>
  <c r="G27" i="5" l="1"/>
  <c r="G26" s="1"/>
  <c r="F27"/>
  <c r="F26" s="1"/>
  <c r="E27"/>
  <c r="E26"/>
  <c r="C18"/>
  <c r="C27" s="1"/>
  <c r="C26" s="1"/>
  <c r="D18"/>
  <c r="D27" s="1"/>
  <c r="D26" s="1"/>
  <c r="D28" i="6"/>
  <c r="D26" s="1"/>
  <c r="D39"/>
  <c r="D42"/>
  <c r="D52" s="1"/>
  <c r="D41"/>
  <c r="D38"/>
  <c r="C15" i="7"/>
  <c r="C42" i="6"/>
  <c r="C39"/>
  <c r="C31"/>
  <c r="C29" s="1"/>
  <c r="C28"/>
  <c r="C19"/>
  <c r="C38"/>
  <c r="C41"/>
  <c r="D32"/>
  <c r="C32"/>
  <c r="G52"/>
  <c r="F52"/>
  <c r="E52"/>
  <c r="G27"/>
  <c r="G26" s="1"/>
  <c r="F27"/>
  <c r="F26" s="1"/>
  <c r="D51"/>
  <c r="G51"/>
  <c r="F51"/>
  <c r="G38"/>
  <c r="G37" s="1"/>
  <c r="F38"/>
  <c r="E38"/>
  <c r="E37" s="1"/>
  <c r="G41"/>
  <c r="G40" s="1"/>
  <c r="F41"/>
  <c r="F40" s="1"/>
  <c r="E41"/>
  <c r="G32"/>
  <c r="F32"/>
  <c r="F37"/>
  <c r="F18"/>
  <c r="E18"/>
  <c r="D40"/>
  <c r="C40"/>
  <c r="E27"/>
  <c r="E26" s="1"/>
  <c r="E32"/>
  <c r="F50"/>
  <c r="G43"/>
  <c r="F43"/>
  <c r="E43"/>
  <c r="D43"/>
  <c r="C43"/>
  <c r="E40"/>
  <c r="D37"/>
  <c r="C37"/>
  <c r="G29"/>
  <c r="F29"/>
  <c r="E29"/>
  <c r="D29"/>
  <c r="C26"/>
  <c r="G17"/>
  <c r="F17"/>
  <c r="E17"/>
  <c r="D17"/>
  <c r="C17"/>
  <c r="G14" i="7"/>
  <c r="F14"/>
  <c r="E14"/>
  <c r="D50" i="6" l="1"/>
  <c r="C52"/>
  <c r="C51"/>
  <c r="G50"/>
  <c r="E51"/>
  <c r="E50" s="1"/>
  <c r="D21" i="7"/>
  <c r="D18"/>
  <c r="D29" s="1"/>
  <c r="D15"/>
  <c r="C21"/>
  <c r="C18"/>
  <c r="C29" s="1"/>
  <c r="G29"/>
  <c r="F29"/>
  <c r="E29"/>
  <c r="G28"/>
  <c r="F28"/>
  <c r="E28"/>
  <c r="D28"/>
  <c r="C28"/>
  <c r="G22"/>
  <c r="F22"/>
  <c r="E22"/>
  <c r="D22"/>
  <c r="C22"/>
  <c r="G19"/>
  <c r="F19"/>
  <c r="E19"/>
  <c r="D19"/>
  <c r="C19"/>
  <c r="G16"/>
  <c r="F16"/>
  <c r="E16"/>
  <c r="D16"/>
  <c r="G13"/>
  <c r="F13"/>
  <c r="E13"/>
  <c r="D13"/>
  <c r="C13"/>
  <c r="G70" i="3"/>
  <c r="G69" s="1"/>
  <c r="F70"/>
  <c r="E70"/>
  <c r="E69" s="1"/>
  <c r="F69"/>
  <c r="C73"/>
  <c r="D63"/>
  <c r="D70" s="1"/>
  <c r="D69" s="1"/>
  <c r="C63"/>
  <c r="C47"/>
  <c r="G25"/>
  <c r="G20"/>
  <c r="F20"/>
  <c r="E20"/>
  <c r="D20"/>
  <c r="C20"/>
  <c r="C70"/>
  <c r="C69" s="1"/>
  <c r="D37"/>
  <c r="D36" s="1"/>
  <c r="D33" s="1"/>
  <c r="D48" s="1"/>
  <c r="C37"/>
  <c r="C36" s="1"/>
  <c r="C33" s="1"/>
  <c r="C48" s="1"/>
  <c r="C74" s="1"/>
  <c r="D30"/>
  <c r="D29" s="1"/>
  <c r="C30"/>
  <c r="C29" s="1"/>
  <c r="D27"/>
  <c r="D25"/>
  <c r="D24"/>
  <c r="D18"/>
  <c r="D15" s="1"/>
  <c r="D16"/>
  <c r="C27"/>
  <c r="C25"/>
  <c r="C24" s="1"/>
  <c r="C18"/>
  <c r="C16"/>
  <c r="G63"/>
  <c r="F63"/>
  <c r="E63"/>
  <c r="G37"/>
  <c r="G36" s="1"/>
  <c r="G33" s="1"/>
  <c r="G48" s="1"/>
  <c r="G74" s="1"/>
  <c r="F37"/>
  <c r="F36" s="1"/>
  <c r="F33" s="1"/>
  <c r="F48" s="1"/>
  <c r="F74" s="1"/>
  <c r="E37"/>
  <c r="E36" s="1"/>
  <c r="E33" s="1"/>
  <c r="E48" s="1"/>
  <c r="E74" s="1"/>
  <c r="G30"/>
  <c r="G29" s="1"/>
  <c r="F30"/>
  <c r="E30"/>
  <c r="E29" s="1"/>
  <c r="F29"/>
  <c r="G27"/>
  <c r="F27"/>
  <c r="E27"/>
  <c r="F25"/>
  <c r="E25"/>
  <c r="G18"/>
  <c r="F18"/>
  <c r="E18"/>
  <c r="G16"/>
  <c r="F16"/>
  <c r="E16"/>
  <c r="F27" i="2"/>
  <c r="G27"/>
  <c r="C27"/>
  <c r="E27"/>
  <c r="D27"/>
  <c r="D74" i="3" l="1"/>
  <c r="C50" i="6"/>
  <c r="G27" i="7"/>
  <c r="F27"/>
  <c r="E27"/>
  <c r="C16"/>
  <c r="C27"/>
  <c r="D27"/>
  <c r="C72" i="3"/>
  <c r="C46"/>
  <c r="G24"/>
  <c r="F24"/>
  <c r="E24"/>
  <c r="F15"/>
  <c r="F14" s="1"/>
  <c r="F47" s="1"/>
  <c r="F73" s="1"/>
  <c r="F72" s="1"/>
  <c r="G15"/>
  <c r="G14" s="1"/>
  <c r="G47" s="1"/>
  <c r="G73" s="1"/>
  <c r="G72" s="1"/>
  <c r="C15"/>
  <c r="D14"/>
  <c r="D47" s="1"/>
  <c r="D73" s="1"/>
  <c r="C14"/>
  <c r="E15"/>
  <c r="E14" s="1"/>
  <c r="E47" s="1"/>
  <c r="E46" s="1"/>
  <c r="G25" i="2"/>
  <c r="G24"/>
  <c r="G23" s="1"/>
  <c r="F25"/>
  <c r="F24"/>
  <c r="E25"/>
  <c r="E24"/>
  <c r="E23" s="1"/>
  <c r="D25"/>
  <c r="D24"/>
  <c r="D23" s="1"/>
  <c r="C25"/>
  <c r="C24"/>
  <c r="C14"/>
  <c r="G14"/>
  <c r="F14"/>
  <c r="E14"/>
  <c r="D14"/>
  <c r="F46" i="3" l="1"/>
  <c r="D46"/>
  <c r="E73"/>
  <c r="E72" s="1"/>
  <c r="G46"/>
  <c r="D72"/>
  <c r="C23" i="2"/>
  <c r="F23"/>
</calcChain>
</file>

<file path=xl/sharedStrings.xml><?xml version="1.0" encoding="utf-8"?>
<sst xmlns="http://schemas.openxmlformats.org/spreadsheetml/2006/main" count="461" uniqueCount="188">
  <si>
    <t>04578601000</t>
  </si>
  <si>
    <r>
      <t>20</t>
    </r>
    <r>
      <rPr>
        <u/>
        <sz val="11"/>
        <rFont val="Times New Roman"/>
        <family val="1"/>
        <charset val="204"/>
      </rPr>
      <t>20</t>
    </r>
    <r>
      <rPr>
        <sz val="11"/>
        <rFont val="Times New Roman"/>
        <family val="1"/>
        <charset val="204"/>
      </rPr>
      <t>рік (звіт)</t>
    </r>
  </si>
  <si>
    <r>
      <t>20</t>
    </r>
    <r>
      <rPr>
        <u/>
        <sz val="11"/>
        <rFont val="Times New Roman"/>
        <family val="1"/>
        <charset val="204"/>
      </rPr>
      <t>21</t>
    </r>
    <r>
      <rPr>
        <sz val="11"/>
        <rFont val="Times New Roman"/>
        <family val="1"/>
        <charset val="204"/>
      </rPr>
      <t>рік (затверджено)</t>
    </r>
  </si>
  <si>
    <r>
      <t>20</t>
    </r>
    <r>
      <rPr>
        <u/>
        <sz val="11"/>
        <rFont val="Times New Roman"/>
        <family val="1"/>
        <charset val="204"/>
      </rPr>
      <t>22</t>
    </r>
    <r>
      <rPr>
        <sz val="11"/>
        <rFont val="Times New Roman"/>
        <family val="1"/>
        <charset val="204"/>
      </rPr>
      <t>рік (план)</t>
    </r>
  </si>
  <si>
    <r>
      <t>20</t>
    </r>
    <r>
      <rPr>
        <u/>
        <sz val="11"/>
        <rFont val="Times New Roman"/>
        <family val="1"/>
        <charset val="204"/>
      </rPr>
      <t>23</t>
    </r>
    <r>
      <rPr>
        <sz val="11"/>
        <rFont val="Times New Roman"/>
        <family val="1"/>
        <charset val="204"/>
      </rPr>
      <t>рік (план)</t>
    </r>
  </si>
  <si>
    <r>
      <t xml:space="preserve">20 </t>
    </r>
    <r>
      <rPr>
        <u/>
        <sz val="11"/>
        <rFont val="Times New Roman"/>
        <family val="1"/>
        <charset val="204"/>
      </rPr>
      <t>24</t>
    </r>
    <r>
      <rPr>
        <sz val="11"/>
        <rFont val="Times New Roman"/>
        <family val="1"/>
        <charset val="204"/>
      </rPr>
      <t xml:space="preserve"> рік (план)</t>
    </r>
  </si>
  <si>
    <t>(грн)</t>
  </si>
  <si>
    <t>І.  Доходи (без урахування міжбюджетних трансфертів)</t>
  </si>
  <si>
    <r>
      <rPr>
        <b/>
        <sz val="14"/>
        <rFont val="Times New Roman"/>
        <family val="1"/>
        <charset val="204"/>
      </rPr>
      <t>Загальні показники бюджету</t>
    </r>
  </si>
  <si>
    <r>
      <rPr>
        <b/>
        <sz val="14"/>
        <rFont val="Times New Roman"/>
        <family val="1"/>
        <charset val="204"/>
      </rPr>
      <t>Показники доходів бюджету</t>
    </r>
  </si>
  <si>
    <t>Найменування головного розпорядника коштів місцевого бюджету</t>
  </si>
  <si>
    <t>Код відомчої класифікації</t>
  </si>
  <si>
    <r>
      <rPr>
        <b/>
        <sz val="14"/>
        <rFont val="Times New Roman"/>
        <family val="1"/>
        <charset val="204"/>
      </rPr>
      <t>Граничні показники видатків бюджету</t>
    </r>
  </si>
  <si>
    <r>
      <rPr>
        <b/>
        <sz val="14"/>
        <rFont val="Times New Roman"/>
        <family val="1"/>
        <charset val="204"/>
      </rPr>
      <t>за Типовою програмною класифікацією видатків та кредитування місцевого бюджету</t>
    </r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</si>
  <si>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</si>
  <si>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</si>
  <si>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</si>
  <si>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Внутрішні податки на товари та послуги</t>
  </si>
  <si>
    <t xml:space="preserve">Акцизний податок з реалізації суб'єктами господарювання роздрібної торгівлі підакцизних товарів 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</si>
  <si>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</si>
  <si>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</si>
  <si>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</si>
  <si>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</si>
  <si>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</si>
  <si>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</si>
  <si>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Єдиний податок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</si>
  <si>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</si>
  <si>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</si>
  <si>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 бюджетних установ</t>
  </si>
  <si>
    <t>Виконавчий комітет Центрально-Міської районної у місті ради, у тому числі:</t>
  </si>
  <si>
    <t xml:space="preserve">Управління праці та соціального захисту населення виконкому Центрально-Міської районної у місті ради, у тому числі: </t>
  </si>
  <si>
    <t xml:space="preserve">Управління  з питань благоустрою та житлової політики виконавчого комітету Центрально-Міської районної у місті ради, у тому числі: </t>
  </si>
  <si>
    <t xml:space="preserve">Фінансовий відділ виконкому Центрально-Міської районної у місті ради, у тому числі: </t>
  </si>
  <si>
    <t>02</t>
  </si>
  <si>
    <t>08</t>
  </si>
  <si>
    <t>Інші дотації з місцевого бюджету</t>
  </si>
  <si>
    <t>04578000000</t>
  </si>
  <si>
    <t>Бюджет Криворізької міської територіальної громади</t>
  </si>
  <si>
    <t>Інші субвенції з місцевого бюджету,</t>
  </si>
  <si>
    <t>у тому числі на фінансування проектів-переможців конкурсу місцевого розвитку "Громадський бюджет у 2021 році"</t>
  </si>
  <si>
    <t>Субвенція з місцевого бюджету на проведення виборів депутатів місцевих рад та сільских, селищних, міських голів за рахунок відповідної субвенції з державного бюджету</t>
  </si>
  <si>
    <t>у тому числі субвенція з міського бюджету районним у місті бюджетам за рахунок субвенції з обласного бюджету на виконання доручень виборців депутатами обласної ради у 2020 році</t>
  </si>
  <si>
    <t>до прогнозу бюджету</t>
  </si>
  <si>
    <t>у місті Кривий Ріг</t>
  </si>
  <si>
    <r>
      <rPr>
        <sz val="12"/>
        <rFont val="Times New Roman"/>
        <family val="1"/>
        <charset val="204"/>
      </rPr>
      <t>Додаток 1</t>
    </r>
  </si>
  <si>
    <t>(код бюджету)</t>
  </si>
  <si>
    <r>
      <rPr>
        <sz val="11"/>
        <rFont val="Times New Roman"/>
        <family val="1"/>
        <charset val="204"/>
      </rPr>
      <t>№</t>
    </r>
  </si>
  <si>
    <r>
      <rPr>
        <sz val="11"/>
        <rFont val="Times New Roman"/>
        <family val="1"/>
        <charset val="204"/>
      </rPr>
      <t>Найменування показника</t>
    </r>
  </si>
  <si>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</si>
  <si>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</si>
  <si>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</si>
  <si>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</si>
  <si>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5</t>
    </r>
  </si>
  <si>
    <r>
      <rPr>
        <sz val="11"/>
        <rFont val="Times New Roman"/>
        <family val="1"/>
        <charset val="204"/>
      </rPr>
      <t>6</t>
    </r>
  </si>
  <si>
    <r>
      <rPr>
        <sz val="11"/>
        <rFont val="Times New Roman"/>
        <family val="1"/>
        <charset val="204"/>
      </rPr>
      <t>7</t>
    </r>
  </si>
  <si>
    <r>
      <rPr>
        <sz val="11"/>
        <rFont val="Times New Roman"/>
        <family val="1"/>
        <charset val="204"/>
      </rPr>
      <t>X</t>
    </r>
  </si>
  <si>
    <r>
      <rPr>
        <sz val="11"/>
        <rFont val="Times New Roman"/>
        <family val="1"/>
        <charset val="204"/>
      </rPr>
      <t>х</t>
    </r>
  </si>
  <si>
    <r>
      <rPr>
        <sz val="12"/>
        <rFont val="Times New Roman"/>
        <family val="1"/>
        <charset val="204"/>
      </rPr>
      <t xml:space="preserve">№ </t>
    </r>
    <r>
      <rPr>
        <sz val="11"/>
        <rFont val="Times New Roman"/>
        <family val="1"/>
        <charset val="204"/>
      </rPr>
      <t>з/п</t>
    </r>
  </si>
  <si>
    <r>
      <rPr>
        <sz val="12"/>
        <rFont val="Times New Roman"/>
        <family val="1"/>
        <charset val="204"/>
      </rPr>
      <t>X</t>
    </r>
  </si>
  <si>
    <r>
      <rPr>
        <sz val="12"/>
        <rFont val="Times New Roman"/>
        <family val="1"/>
        <charset val="204"/>
      </rPr>
      <t>загальний фонд</t>
    </r>
  </si>
  <si>
    <r>
      <rPr>
        <sz val="12"/>
        <rFont val="Times New Roman"/>
        <family val="1"/>
        <charset val="204"/>
      </rPr>
      <t>спеціальний фонд</t>
    </r>
  </si>
  <si>
    <r>
      <rPr>
        <sz val="12"/>
        <rFont val="Times New Roman"/>
        <family val="1"/>
        <charset val="204"/>
      </rPr>
      <t>Додаток 2</t>
    </r>
  </si>
  <si>
    <t>Центрально-Міського району</t>
  </si>
  <si>
    <t xml:space="preserve">у місті Кривий Ріг </t>
  </si>
  <si>
    <t>на 2022-2024 роки</t>
  </si>
  <si>
    <r>
      <rPr>
        <sz val="12"/>
        <rFont val="Times New Roman"/>
        <family val="1"/>
        <charset val="204"/>
      </rPr>
      <t>Код</t>
    </r>
  </si>
  <si>
    <r>
      <rPr>
        <sz val="12"/>
        <rFont val="Times New Roman"/>
        <family val="1"/>
        <charset val="204"/>
      </rPr>
      <t>1</t>
    </r>
  </si>
  <si>
    <r>
      <rPr>
        <sz val="12"/>
        <rFont val="Times New Roman"/>
        <family val="1"/>
        <charset val="204"/>
      </rPr>
      <t>2</t>
    </r>
  </si>
  <si>
    <r>
      <rPr>
        <sz val="12"/>
        <rFont val="Times New Roman"/>
        <family val="1"/>
        <charset val="204"/>
      </rPr>
      <t>3</t>
    </r>
  </si>
  <si>
    <r>
      <rPr>
        <sz val="12"/>
        <rFont val="Times New Roman"/>
        <family val="1"/>
        <charset val="204"/>
      </rPr>
      <t>4</t>
    </r>
  </si>
  <si>
    <r>
      <rPr>
        <sz val="12"/>
        <rFont val="Times New Roman"/>
        <family val="1"/>
        <charset val="204"/>
      </rPr>
      <t>5</t>
    </r>
  </si>
  <si>
    <r>
      <rPr>
        <sz val="12"/>
        <rFont val="Times New Roman"/>
        <family val="1"/>
        <charset val="204"/>
      </rPr>
      <t>6</t>
    </r>
  </si>
  <si>
    <r>
      <rPr>
        <sz val="12"/>
        <rFont val="Times New Roman"/>
        <family val="1"/>
        <charset val="204"/>
      </rPr>
      <t>7</t>
    </r>
  </si>
  <si>
    <r>
      <rPr>
        <sz val="11"/>
        <rFont val="Times New Roman"/>
        <family val="1"/>
        <charset val="204"/>
      </rPr>
      <t>10000000</t>
    </r>
  </si>
  <si>
    <r>
      <rPr>
        <sz val="12"/>
        <rFont val="Times New Roman"/>
        <family val="1"/>
        <charset val="204"/>
      </rPr>
      <t>Податкові надходження, у тому числі:</t>
    </r>
  </si>
  <si>
    <r>
      <rPr>
        <sz val="11"/>
        <rFont val="Times New Roman"/>
        <family val="1"/>
        <charset val="204"/>
      </rPr>
      <t>20000000</t>
    </r>
  </si>
  <si>
    <r>
      <rPr>
        <sz val="12"/>
        <rFont val="Times New Roman"/>
        <family val="1"/>
        <charset val="204"/>
      </rPr>
      <t>Неподаткові надходження, у тому числі:</t>
    </r>
  </si>
  <si>
    <r>
      <rPr>
        <sz val="12"/>
        <rFont val="Times New Roman"/>
        <family val="1"/>
        <charset val="204"/>
      </rPr>
      <t>30000000</t>
    </r>
  </si>
  <si>
    <r>
      <rPr>
        <sz val="12"/>
        <rFont val="Times New Roman"/>
        <family val="1"/>
        <charset val="204"/>
      </rPr>
      <t>Доходи від операцій з капіталом, у тому числі:</t>
    </r>
  </si>
  <si>
    <r>
      <rPr>
        <sz val="12"/>
        <rFont val="Times New Roman"/>
        <family val="1"/>
        <charset val="204"/>
      </rPr>
      <t>ххххОООО</t>
    </r>
  </si>
  <si>
    <r>
      <rPr>
        <sz val="12"/>
        <rFont val="Times New Roman"/>
        <family val="1"/>
        <charset val="204"/>
      </rPr>
      <t>50000000</t>
    </r>
  </si>
  <si>
    <r>
      <rPr>
        <sz val="12"/>
        <rFont val="Times New Roman"/>
        <family val="1"/>
        <charset val="204"/>
      </rPr>
      <t>Цільові фонди, у тому числі:</t>
    </r>
  </si>
  <si>
    <r>
      <rPr>
        <sz val="12"/>
        <rFont val="Times New Roman"/>
        <family val="1"/>
        <charset val="204"/>
      </rPr>
      <t>спеціальний Фонд</t>
    </r>
  </si>
  <si>
    <r>
      <rPr>
        <sz val="11"/>
        <rFont val="Times New Roman"/>
        <family val="1"/>
        <charset val="204"/>
      </rPr>
      <t>Код</t>
    </r>
  </si>
  <si>
    <r>
      <rPr>
        <sz val="12"/>
        <rFont val="Times New Roman"/>
        <family val="1"/>
        <charset val="204"/>
      </rPr>
      <t>41020000</t>
    </r>
  </si>
  <si>
    <r>
      <rPr>
        <sz val="12"/>
        <rFont val="Times New Roman"/>
        <family val="1"/>
        <charset val="204"/>
      </rPr>
      <t>Дотації з державного бюджету, у тому числі:</t>
    </r>
  </si>
  <si>
    <r>
      <rPr>
        <sz val="12"/>
        <rFont val="Times New Roman"/>
        <family val="1"/>
        <charset val="204"/>
      </rPr>
      <t>41030000</t>
    </r>
  </si>
  <si>
    <r>
      <rPr>
        <sz val="12"/>
        <rFont val="Times New Roman"/>
        <family val="1"/>
        <charset val="204"/>
      </rPr>
      <t>Субвенції з державного бюджету, у тому числі:</t>
    </r>
  </si>
  <si>
    <r>
      <rPr>
        <sz val="12"/>
        <rFont val="Times New Roman"/>
        <family val="1"/>
        <charset val="204"/>
      </rPr>
      <t>х</t>
    </r>
  </si>
  <si>
    <r>
      <rPr>
        <sz val="12"/>
        <rFont val="Times New Roman"/>
        <family val="1"/>
        <charset val="204"/>
      </rPr>
      <t>41040000</t>
    </r>
  </si>
  <si>
    <r>
      <rPr>
        <sz val="12"/>
        <rFont val="Times New Roman"/>
        <family val="1"/>
        <charset val="204"/>
      </rPr>
      <t>Дотації з місцевих бюджетів, у тому числі:</t>
    </r>
  </si>
  <si>
    <r>
      <rPr>
        <sz val="12"/>
        <rFont val="Times New Roman"/>
        <family val="1"/>
        <charset val="204"/>
      </rPr>
      <t>41050000</t>
    </r>
  </si>
  <si>
    <r>
      <rPr>
        <sz val="12"/>
        <rFont val="Times New Roman"/>
        <family val="1"/>
        <charset val="204"/>
      </rPr>
      <t>Субвенції з місцевих бюджетів, у тому числі:</t>
    </r>
  </si>
  <si>
    <r>
      <rPr>
        <sz val="12"/>
        <rFont val="Times New Roman"/>
        <family val="1"/>
        <charset val="204"/>
      </rPr>
      <t>Додаток 6</t>
    </r>
  </si>
  <si>
    <t xml:space="preserve">до прогнозу бюджету </t>
  </si>
  <si>
    <r>
      <rPr>
        <sz val="12"/>
        <rFont val="Times New Roman"/>
        <family val="1"/>
        <charset val="204"/>
      </rPr>
      <t>Додаток 7</t>
    </r>
  </si>
  <si>
    <r>
      <rPr>
        <sz val="11"/>
        <rFont val="Times New Roman"/>
        <family val="1"/>
        <charset val="204"/>
      </rPr>
      <t>1000</t>
    </r>
  </si>
  <si>
    <r>
      <rPr>
        <sz val="12"/>
        <rFont val="Times New Roman"/>
        <family val="1"/>
        <charset val="204"/>
      </rPr>
      <t>Освіта, у тому числі:</t>
    </r>
  </si>
  <si>
    <r>
      <rPr>
        <sz val="11"/>
        <rFont val="Times New Roman"/>
        <family val="1"/>
        <charset val="204"/>
      </rPr>
      <t>2000</t>
    </r>
  </si>
  <si>
    <r>
      <rPr>
        <sz val="12"/>
        <rFont val="Times New Roman"/>
        <family val="1"/>
        <charset val="204"/>
      </rPr>
      <t>Охорона здоров’я, у тому числі:</t>
    </r>
  </si>
  <si>
    <r>
      <rPr>
        <sz val="13"/>
        <rFont val="Times New Roman"/>
        <family val="1"/>
        <charset val="204"/>
      </rPr>
      <t>1</t>
    </r>
  </si>
  <si>
    <r>
      <rPr>
        <sz val="13"/>
        <rFont val="Times New Roman"/>
        <family val="1"/>
        <charset val="204"/>
      </rPr>
      <t>X</t>
    </r>
  </si>
  <si>
    <r>
      <rPr>
        <sz val="13"/>
        <rFont val="Times New Roman"/>
        <family val="1"/>
        <charset val="204"/>
      </rPr>
      <t>спеціальний фонд</t>
    </r>
  </si>
  <si>
    <r>
      <rPr>
        <sz val="13"/>
        <rFont val="Times New Roman"/>
        <family val="1"/>
        <charset val="204"/>
      </rPr>
      <t>загальний фонд</t>
    </r>
  </si>
  <si>
    <r>
      <rPr>
        <sz val="13"/>
        <rFont val="Times New Roman"/>
        <family val="1"/>
        <charset val="204"/>
      </rPr>
      <t>9000</t>
    </r>
  </si>
  <si>
    <r>
      <rPr>
        <sz val="13"/>
        <rFont val="Times New Roman"/>
        <family val="1"/>
        <charset val="204"/>
      </rPr>
      <t>Міжбюджетні трансферти, у тому числі:</t>
    </r>
  </si>
  <si>
    <r>
      <rPr>
        <sz val="13"/>
        <rFont val="Times New Roman"/>
        <family val="1"/>
        <charset val="204"/>
      </rPr>
      <t>загальний фонд, у тому числі:</t>
    </r>
  </si>
  <si>
    <r>
      <rPr>
        <sz val="13"/>
        <rFont val="Times New Roman"/>
        <family val="1"/>
        <charset val="204"/>
      </rPr>
      <t>9110</t>
    </r>
  </si>
  <si>
    <r>
      <rPr>
        <sz val="13"/>
        <rFont val="Times New Roman"/>
        <family val="1"/>
        <charset val="204"/>
      </rPr>
      <t>реверсна дотація</t>
    </r>
  </si>
  <si>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 xml:space="preserve"> Без урахування розділу «Кредитування» (код Типової програмної класифікації видатків та кредитування 8800).</t>
    </r>
  </si>
  <si>
    <r>
      <rPr>
        <sz val="12"/>
        <rFont val="Times New Roman"/>
        <family val="1"/>
        <charset val="204"/>
      </rPr>
      <t>Додаток 11</t>
    </r>
  </si>
  <si>
    <r>
      <rPr>
        <u/>
        <sz val="11"/>
        <rFont val="Times New Roman"/>
        <family val="1"/>
        <charset val="204"/>
      </rPr>
      <t>(грн)</t>
    </r>
  </si>
  <si>
    <r>
      <rPr>
        <b/>
        <sz val="8"/>
        <rFont val="Times New Roman"/>
        <family val="1"/>
        <charset val="204"/>
      </rPr>
      <t>2</t>
    </r>
  </si>
  <si>
    <r>
      <rPr>
        <b/>
        <sz val="8"/>
        <rFont val="Times New Roman"/>
        <family val="1"/>
        <charset val="204"/>
      </rPr>
      <t>3</t>
    </r>
  </si>
  <si>
    <r>
      <rPr>
        <b/>
        <sz val="8"/>
        <rFont val="Times New Roman"/>
        <family val="1"/>
        <charset val="204"/>
      </rPr>
      <t>4</t>
    </r>
  </si>
  <si>
    <r>
      <rPr>
        <b/>
        <sz val="8"/>
        <rFont val="Times New Roman"/>
        <family val="1"/>
        <charset val="204"/>
      </rPr>
      <t>5</t>
    </r>
  </si>
  <si>
    <r>
      <rPr>
        <b/>
        <sz val="8"/>
        <rFont val="Times New Roman"/>
        <family val="1"/>
        <charset val="204"/>
      </rPr>
      <t>6</t>
    </r>
  </si>
  <si>
    <r>
      <rPr>
        <b/>
        <sz val="8"/>
        <rFont val="Times New Roman"/>
        <family val="1"/>
        <charset val="204"/>
      </rPr>
      <t>7</t>
    </r>
  </si>
  <si>
    <r>
      <rPr>
        <sz val="11"/>
        <rFont val="Times New Roman"/>
        <family val="1"/>
        <charset val="204"/>
      </rPr>
      <t>Найменування трансферту 1</t>
    </r>
  </si>
  <si>
    <r>
      <rPr>
        <sz val="11"/>
        <rFont val="Times New Roman"/>
        <family val="1"/>
        <charset val="204"/>
      </rPr>
      <t>Найменування бюджету 1</t>
    </r>
  </si>
  <si>
    <r>
      <rPr>
        <sz val="11"/>
        <rFont val="Times New Roman"/>
        <family val="1"/>
        <charset val="204"/>
      </rPr>
      <t>Найменування бюджету 2</t>
    </r>
  </si>
  <si>
    <r>
      <rPr>
        <sz val="11"/>
        <rFont val="Times New Roman"/>
        <family val="1"/>
        <charset val="204"/>
      </rPr>
      <t>загальний фонд</t>
    </r>
  </si>
  <si>
    <r>
      <rPr>
        <sz val="11"/>
        <rFont val="Times New Roman"/>
        <family val="1"/>
        <charset val="204"/>
      </rPr>
      <t>спеціальний фонд</t>
    </r>
  </si>
  <si>
    <r>
      <rPr>
        <b/>
        <sz val="14"/>
        <rFont val="Times New Roman"/>
        <family val="1"/>
        <charset val="204"/>
      </rPr>
      <t>Показники міжбюджетних трансфертів з інших бюджетів</t>
    </r>
  </si>
  <si>
    <r>
      <rPr>
        <b/>
        <sz val="14"/>
        <rFont val="Times New Roman"/>
        <family val="1"/>
        <charset val="204"/>
      </rPr>
      <t>Граничні показники видатків бюджету та надання кредитів з бюджету головним розпорядникам коштів</t>
    </r>
  </si>
  <si>
    <t>Доходи (з міжбюджетними трансфертами), у тому числі:</t>
  </si>
  <si>
    <r>
      <rPr>
        <b/>
        <i/>
        <sz val="11"/>
        <rFont val="Times New Roman"/>
        <family val="1"/>
        <charset val="204"/>
      </rPr>
      <t>1</t>
    </r>
  </si>
  <si>
    <r>
      <rPr>
        <b/>
        <sz val="11"/>
        <rFont val="Times New Roman"/>
        <family val="1"/>
        <charset val="204"/>
      </rPr>
      <t>І. Загальні граничні показники надходжень</t>
    </r>
  </si>
  <si>
    <t>загальний фонд</t>
  </si>
  <si>
    <t>спеціальний фонд</t>
  </si>
  <si>
    <r>
      <rPr>
        <b/>
        <i/>
        <sz val="11"/>
        <rFont val="Times New Roman"/>
        <family val="1"/>
        <charset val="204"/>
      </rPr>
      <t>2</t>
    </r>
  </si>
  <si>
    <r>
      <rPr>
        <b/>
        <i/>
        <sz val="11"/>
        <rFont val="Times New Roman"/>
        <family val="1"/>
        <charset val="204"/>
      </rPr>
      <t>Фінансування, у тому числі:</t>
    </r>
  </si>
  <si>
    <t>-</t>
  </si>
  <si>
    <t xml:space="preserve">спеціальний фонд </t>
  </si>
  <si>
    <r>
      <rPr>
        <b/>
        <i/>
        <sz val="11"/>
        <rFont val="Times New Roman"/>
        <family val="1"/>
        <charset val="204"/>
      </rPr>
      <t>3</t>
    </r>
  </si>
  <si>
    <t>Повернення кредитів, у тому числі:</t>
  </si>
  <si>
    <r>
      <rPr>
        <b/>
        <sz val="11"/>
        <rFont val="Times New Roman"/>
        <family val="1"/>
        <charset val="204"/>
      </rPr>
      <t>х</t>
    </r>
  </si>
  <si>
    <r>
      <rPr>
        <b/>
        <sz val="11"/>
        <rFont val="Times New Roman"/>
        <family val="1"/>
        <charset val="204"/>
      </rPr>
      <t>УСЬОГО за розділом І, у тому числі:</t>
    </r>
  </si>
  <si>
    <t>II. Загальні граничні показники видатків та надання кредитів</t>
  </si>
  <si>
    <t>Видатки (з міжбюджетними трансфертами), у тому числі:</t>
  </si>
  <si>
    <r>
      <rPr>
        <b/>
        <i/>
        <sz val="11"/>
        <rFont val="Times New Roman"/>
        <family val="1"/>
        <charset val="204"/>
      </rPr>
      <t>Надання кредитів у тому числі:</t>
    </r>
  </si>
  <si>
    <r>
      <rPr>
        <b/>
        <sz val="12"/>
        <rFont val="Times New Roman"/>
        <family val="1"/>
        <charset val="204"/>
      </rPr>
      <t>УСЬОГО за розділом II, у тому числі:</t>
    </r>
  </si>
  <si>
    <r>
      <rPr>
        <b/>
        <sz val="12"/>
        <rFont val="Times New Roman"/>
        <family val="1"/>
        <charset val="204"/>
      </rPr>
      <t>X</t>
    </r>
  </si>
  <si>
    <r>
      <rPr>
        <b/>
        <sz val="12"/>
        <rFont val="Times New Roman"/>
        <family val="1"/>
        <charset val="204"/>
      </rPr>
      <t>Загальний фонд, у тому числі:</t>
    </r>
  </si>
  <si>
    <r>
      <rPr>
        <b/>
        <i/>
        <sz val="11"/>
        <rFont val="Times New Roman"/>
        <family val="1"/>
        <charset val="204"/>
      </rPr>
      <t>10000000</t>
    </r>
  </si>
  <si>
    <r>
      <rPr>
        <b/>
        <i/>
        <sz val="12"/>
        <rFont val="Times New Roman"/>
        <family val="1"/>
        <charset val="204"/>
      </rPr>
      <t>Податкові надходження, у тому числі:</t>
    </r>
  </si>
  <si>
    <r>
      <rPr>
        <b/>
        <i/>
        <sz val="11"/>
        <rFont val="Times New Roman"/>
        <family val="1"/>
        <charset val="204"/>
      </rPr>
      <t>20000000</t>
    </r>
  </si>
  <si>
    <r>
      <rPr>
        <b/>
        <i/>
        <sz val="12"/>
        <rFont val="Times New Roman"/>
        <family val="1"/>
        <charset val="204"/>
      </rPr>
      <t>Неподаткові надходження, у тому числі:</t>
    </r>
  </si>
  <si>
    <r>
      <rPr>
        <b/>
        <i/>
        <sz val="12"/>
        <rFont val="Times New Roman"/>
        <family val="1"/>
        <charset val="204"/>
      </rPr>
      <t>30000000</t>
    </r>
  </si>
  <si>
    <r>
      <rPr>
        <b/>
        <i/>
        <sz val="12"/>
        <rFont val="Times New Roman"/>
        <family val="1"/>
        <charset val="204"/>
      </rPr>
      <t>Доходи від операцій з капіталом, у тому числі:</t>
    </r>
  </si>
  <si>
    <r>
      <rPr>
        <b/>
        <sz val="12"/>
        <rFont val="Times New Roman"/>
        <family val="1"/>
        <charset val="204"/>
      </rPr>
      <t>Спеціальний фонд, у тому числі:</t>
    </r>
  </si>
  <si>
    <t>Надходження від продажу основного капіталу  </t>
  </si>
  <si>
    <r>
      <rPr>
        <b/>
        <sz val="12"/>
        <rFont val="Times New Roman"/>
        <family val="1"/>
        <charset val="204"/>
      </rPr>
      <t>УСЬОГО за розділом І, у тому числі:</t>
    </r>
  </si>
  <si>
    <t>x</t>
  </si>
  <si>
    <r>
      <rPr>
        <b/>
        <sz val="12"/>
        <rFont val="Times New Roman"/>
        <family val="1"/>
        <charset val="204"/>
      </rPr>
      <t>II. Трансферти з державного бюджету</t>
    </r>
  </si>
  <si>
    <r>
      <rPr>
        <b/>
        <i/>
        <sz val="12"/>
        <rFont val="Times New Roman"/>
        <family val="1"/>
        <charset val="204"/>
      </rPr>
      <t>X</t>
    </r>
  </si>
  <si>
    <r>
      <rPr>
        <b/>
        <i/>
        <sz val="12"/>
        <rFont val="Times New Roman"/>
        <family val="1"/>
        <charset val="204"/>
      </rPr>
      <t>Загальний фонд, у тому числі:</t>
    </r>
  </si>
  <si>
    <r>
      <rPr>
        <b/>
        <i/>
        <sz val="12"/>
        <rFont val="Times New Roman"/>
        <family val="1"/>
        <charset val="204"/>
      </rPr>
      <t>Спеціальний фонд, у тому числі:</t>
    </r>
  </si>
  <si>
    <r>
      <rPr>
        <b/>
        <sz val="12"/>
        <rFont val="Times New Roman"/>
        <family val="1"/>
        <charset val="204"/>
      </rPr>
      <t>х</t>
    </r>
  </si>
  <si>
    <r>
      <rPr>
        <b/>
        <sz val="12"/>
        <rFont val="Times New Roman"/>
        <family val="1"/>
        <charset val="204"/>
      </rPr>
      <t>III. Трансферти з інших місцевих бюджетів</t>
    </r>
  </si>
  <si>
    <r>
      <rPr>
        <b/>
        <i/>
        <sz val="12"/>
        <rFont val="Times New Roman"/>
        <family val="1"/>
        <charset val="204"/>
      </rPr>
      <t>х</t>
    </r>
  </si>
  <si>
    <r>
      <rPr>
        <b/>
        <sz val="12"/>
        <rFont val="Times New Roman"/>
        <family val="1"/>
        <charset val="204"/>
      </rPr>
      <t>УСЬОГО за розділом III, у тому числі:</t>
    </r>
  </si>
  <si>
    <r>
      <rPr>
        <b/>
        <sz val="12"/>
        <rFont val="Times New Roman"/>
        <family val="1"/>
        <charset val="204"/>
      </rPr>
      <t>РАЗОМ за розділами І, II та III, у тому числі:</t>
    </r>
  </si>
  <si>
    <t>х</t>
  </si>
  <si>
    <r>
      <rPr>
        <b/>
        <sz val="12"/>
        <rFont val="Times New Roman"/>
        <family val="1"/>
        <charset val="204"/>
      </rPr>
      <t>УСЬОГО, у тому числі:</t>
    </r>
  </si>
  <si>
    <r>
      <rPr>
        <b/>
        <sz val="11"/>
        <rFont val="Times New Roman"/>
        <family val="1"/>
        <charset val="204"/>
      </rPr>
      <t>0100</t>
    </r>
  </si>
  <si>
    <r>
      <rPr>
        <b/>
        <sz val="12"/>
        <rFont val="Times New Roman"/>
        <family val="1"/>
        <charset val="204"/>
      </rPr>
      <t>Державне управління, у тому числі:</t>
    </r>
  </si>
  <si>
    <r>
      <rPr>
        <b/>
        <sz val="12"/>
        <rFont val="Times New Roman"/>
        <family val="1"/>
        <charset val="204"/>
      </rPr>
      <t>3000</t>
    </r>
  </si>
  <si>
    <r>
      <rPr>
        <b/>
        <sz val="12"/>
        <rFont val="Times New Roman"/>
        <family val="1"/>
        <charset val="204"/>
      </rPr>
      <t>Соціальний захист та соціальне забезпечення, у тому числі:</t>
    </r>
  </si>
  <si>
    <r>
      <rPr>
        <b/>
        <sz val="12"/>
        <rFont val="Times New Roman"/>
        <family val="1"/>
        <charset val="204"/>
      </rPr>
      <t>4000</t>
    </r>
  </si>
  <si>
    <r>
      <rPr>
        <b/>
        <sz val="12"/>
        <rFont val="Times New Roman"/>
        <family val="1"/>
        <charset val="204"/>
      </rPr>
      <t>Культура і мистецтво, у тому числі:</t>
    </r>
  </si>
  <si>
    <r>
      <rPr>
        <b/>
        <sz val="12"/>
        <rFont val="Times New Roman"/>
        <family val="1"/>
        <charset val="204"/>
      </rPr>
      <t>5000</t>
    </r>
  </si>
  <si>
    <r>
      <rPr>
        <b/>
        <sz val="12"/>
        <rFont val="Times New Roman"/>
        <family val="1"/>
        <charset val="204"/>
      </rPr>
      <t>Фізична культура і спорт, у тому числі:</t>
    </r>
  </si>
  <si>
    <r>
      <rPr>
        <b/>
        <sz val="13"/>
        <rFont val="Times New Roman"/>
        <family val="1"/>
        <charset val="204"/>
      </rPr>
      <t>6000</t>
    </r>
  </si>
  <si>
    <r>
      <rPr>
        <b/>
        <sz val="13"/>
        <rFont val="Times New Roman"/>
        <family val="1"/>
        <charset val="204"/>
      </rPr>
      <t>Житлово-комунальне господарство, у тому числі:</t>
    </r>
  </si>
  <si>
    <r>
      <rPr>
        <b/>
        <sz val="13"/>
        <rFont val="Times New Roman"/>
        <family val="1"/>
        <charset val="204"/>
      </rPr>
      <t>7000</t>
    </r>
  </si>
  <si>
    <r>
      <rPr>
        <b/>
        <sz val="13"/>
        <rFont val="Times New Roman"/>
        <family val="1"/>
        <charset val="204"/>
      </rPr>
      <t>Економічна діяльність, у тому числі:</t>
    </r>
  </si>
  <si>
    <r>
      <rPr>
        <b/>
        <sz val="13"/>
        <rFont val="Times New Roman"/>
        <family val="1"/>
        <charset val="204"/>
      </rPr>
      <t>8000</t>
    </r>
    <r>
      <rPr>
        <b/>
        <vertAlign val="superscript"/>
        <sz val="13"/>
        <rFont val="Times New Roman"/>
        <family val="1"/>
        <charset val="204"/>
      </rPr>
      <t>і</t>
    </r>
  </si>
  <si>
    <r>
      <rPr>
        <b/>
        <sz val="13"/>
        <rFont val="Times New Roman"/>
        <family val="1"/>
        <charset val="204"/>
      </rPr>
      <t>Інша діяльність, у тому числі:</t>
    </r>
  </si>
  <si>
    <r>
      <rPr>
        <b/>
        <sz val="13"/>
        <rFont val="Times New Roman"/>
        <family val="1"/>
        <charset val="204"/>
      </rPr>
      <t>X</t>
    </r>
  </si>
  <si>
    <r>
      <rPr>
        <b/>
        <sz val="13"/>
        <rFont val="Times New Roman"/>
        <family val="1"/>
        <charset val="204"/>
      </rPr>
      <t>УСЬОГО, у тому числі:</t>
    </r>
  </si>
  <si>
    <t>Код Класифікації доходу бюджету / код бюджету</t>
  </si>
  <si>
    <t>Найменування трансферту / найменування бюджету - надавала міжбюджетного трансферту</t>
  </si>
  <si>
    <r>
      <rPr>
        <b/>
        <sz val="11"/>
        <rFont val="Times New Roman"/>
        <family val="1"/>
        <charset val="204"/>
      </rPr>
      <t>І. Трансферти до загального фонду бюджету</t>
    </r>
  </si>
  <si>
    <r>
      <rPr>
        <b/>
        <sz val="11"/>
        <rFont val="Times New Roman"/>
        <family val="1"/>
        <charset val="204"/>
      </rPr>
      <t>II. Трансферти до спеціального фонду бюджету</t>
    </r>
  </si>
  <si>
    <t>РАЗОМ за розділом І, у тому числі:</t>
  </si>
  <si>
    <r>
      <rPr>
        <b/>
        <sz val="11"/>
        <rFont val="Times New Roman"/>
        <family val="1"/>
        <charset val="204"/>
      </rPr>
      <t>X</t>
    </r>
  </si>
  <si>
    <r>
      <rPr>
        <sz val="11"/>
        <rFont val="Times New Roman"/>
        <family val="1"/>
        <charset val="204"/>
      </rPr>
      <t xml:space="preserve"> </t>
    </r>
    <r>
      <rPr>
        <u/>
        <sz val="11"/>
        <rFont val="Times New Roman"/>
        <family val="1"/>
        <charset val="204"/>
      </rPr>
      <t>(грн)</t>
    </r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</si>
</sst>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22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50"/>
    <xf numFmtId="0" fontId="1" fillId="0" borderId="50"/>
  </cellStyleXfs>
  <cellXfs count="143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wrapText="1"/>
    </xf>
    <xf numFmtId="0" fontId="2" fillId="0" borderId="38" xfId="0" applyFont="1" applyBorder="1" applyAlignment="1">
      <alignment horizontal="left" wrapText="1" indent="1"/>
    </xf>
    <xf numFmtId="0" fontId="2" fillId="0" borderId="48" xfId="0" applyFont="1" applyBorder="1" applyAlignment="1">
      <alignment horizontal="left"/>
    </xf>
    <xf numFmtId="0" fontId="7" fillId="0" borderId="1" xfId="0" applyFont="1" applyBorder="1" applyAlignment="1">
      <alignment vertical="top"/>
    </xf>
    <xf numFmtId="0" fontId="7" fillId="0" borderId="0" xfId="0" applyFont="1"/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8" fillId="0" borderId="2" xfId="0" applyFont="1" applyBorder="1" applyAlignment="1">
      <alignment vertical="top"/>
    </xf>
    <xf numFmtId="49" fontId="9" fillId="0" borderId="0" xfId="0" applyNumberFormat="1" applyFont="1"/>
    <xf numFmtId="0" fontId="4" fillId="0" borderId="3" xfId="0" applyFont="1" applyBorder="1" applyAlignment="1">
      <alignment vertical="top"/>
    </xf>
    <xf numFmtId="0" fontId="7" fillId="0" borderId="4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left" inden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 indent="1"/>
    </xf>
    <xf numFmtId="0" fontId="7" fillId="0" borderId="15" xfId="0" applyFont="1" applyBorder="1" applyAlignment="1">
      <alignment horizontal="left" vertical="top"/>
    </xf>
    <xf numFmtId="164" fontId="7" fillId="0" borderId="11" xfId="0" applyNumberFormat="1" applyFont="1" applyBorder="1" applyAlignment="1">
      <alignment horizontal="left" vertical="top" indent="1"/>
    </xf>
    <xf numFmtId="164" fontId="7" fillId="0" borderId="15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justify"/>
    </xf>
    <xf numFmtId="164" fontId="7" fillId="0" borderId="37" xfId="0" applyNumberFormat="1" applyFont="1" applyBorder="1" applyAlignment="1">
      <alignment horizontal="center" vertical="top"/>
    </xf>
    <xf numFmtId="164" fontId="7" fillId="0" borderId="5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horizontal="left" wrapText="1" indent="1"/>
    </xf>
    <xf numFmtId="0" fontId="7" fillId="0" borderId="23" xfId="0" applyFont="1" applyBorder="1" applyAlignment="1">
      <alignment horizontal="left"/>
    </xf>
    <xf numFmtId="0" fontId="5" fillId="0" borderId="0" xfId="0" applyFont="1"/>
    <xf numFmtId="0" fontId="7" fillId="0" borderId="2" xfId="0" applyFont="1" applyBorder="1" applyAlignment="1">
      <alignment vertical="top"/>
    </xf>
    <xf numFmtId="0" fontId="7" fillId="0" borderId="24" xfId="0" applyFont="1" applyBorder="1" applyAlignment="1">
      <alignment horizontal="center"/>
    </xf>
    <xf numFmtId="0" fontId="7" fillId="0" borderId="26" xfId="0" applyFont="1" applyBorder="1" applyAlignment="1">
      <alignment horizontal="center" vertical="top"/>
    </xf>
    <xf numFmtId="0" fontId="7" fillId="0" borderId="47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top"/>
    </xf>
    <xf numFmtId="0" fontId="7" fillId="0" borderId="29" xfId="0" applyFont="1" applyBorder="1" applyAlignment="1">
      <alignment horizontal="left" vertical="top" indent="4"/>
    </xf>
    <xf numFmtId="0" fontId="7" fillId="0" borderId="30" xfId="0" applyFont="1" applyBorder="1" applyAlignment="1">
      <alignment horizontal="left" vertical="top"/>
    </xf>
    <xf numFmtId="0" fontId="7" fillId="0" borderId="54" xfId="0" applyFont="1" applyBorder="1" applyAlignment="1">
      <alignment horizontal="left" vertical="top"/>
    </xf>
    <xf numFmtId="0" fontId="7" fillId="0" borderId="53" xfId="0" applyFont="1" applyBorder="1" applyAlignment="1">
      <alignment horizontal="center"/>
    </xf>
    <xf numFmtId="0" fontId="7" fillId="0" borderId="56" xfId="1" applyFont="1" applyBorder="1" applyAlignment="1">
      <alignment horizontal="left" vertical="center" wrapText="1"/>
    </xf>
    <xf numFmtId="3" fontId="7" fillId="0" borderId="53" xfId="0" applyNumberFormat="1" applyFont="1" applyBorder="1" applyAlignment="1">
      <alignment horizontal="center" vertical="top"/>
    </xf>
    <xf numFmtId="0" fontId="7" fillId="0" borderId="37" xfId="0" applyFont="1" applyBorder="1" applyAlignment="1">
      <alignment horizontal="left" vertical="top"/>
    </xf>
    <xf numFmtId="0" fontId="7" fillId="0" borderId="47" xfId="0" applyFont="1" applyBorder="1" applyAlignment="1">
      <alignment horizontal="center"/>
    </xf>
    <xf numFmtId="0" fontId="10" fillId="0" borderId="54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7" fillId="0" borderId="53" xfId="0" applyFont="1" applyBorder="1" applyAlignment="1">
      <alignment horizontal="left" vertical="top"/>
    </xf>
    <xf numFmtId="4" fontId="7" fillId="0" borderId="56" xfId="1" applyNumberFormat="1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wrapText="1"/>
    </xf>
    <xf numFmtId="0" fontId="7" fillId="0" borderId="53" xfId="0" applyFont="1" applyBorder="1" applyAlignment="1">
      <alignment horizontal="left"/>
    </xf>
    <xf numFmtId="0" fontId="7" fillId="0" borderId="33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top"/>
    </xf>
    <xf numFmtId="3" fontId="7" fillId="0" borderId="15" xfId="0" applyNumberFormat="1" applyFont="1" applyBorder="1" applyAlignment="1">
      <alignment horizontal="left" vertical="top"/>
    </xf>
    <xf numFmtId="3" fontId="7" fillId="0" borderId="34" xfId="0" applyNumberFormat="1" applyFont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11" fillId="0" borderId="56" xfId="2" applyFont="1" applyBorder="1" applyAlignment="1">
      <alignment horizontal="left" vertical="center" wrapText="1"/>
    </xf>
    <xf numFmtId="0" fontId="11" fillId="2" borderId="56" xfId="2" applyFont="1" applyFill="1" applyBorder="1" applyAlignment="1">
      <alignment horizontal="left" vertical="center" wrapText="1"/>
    </xf>
    <xf numFmtId="0" fontId="11" fillId="2" borderId="57" xfId="0" applyFont="1" applyFill="1" applyBorder="1" applyAlignment="1">
      <alignment horizontal="left" vertical="center" wrapText="1"/>
    </xf>
    <xf numFmtId="0" fontId="11" fillId="2" borderId="56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vertical="top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top"/>
    </xf>
    <xf numFmtId="3" fontId="7" fillId="0" borderId="11" xfId="0" applyNumberFormat="1" applyFont="1" applyBorder="1" applyAlignment="1">
      <alignment horizontal="left" vertical="top" indent="1"/>
    </xf>
    <xf numFmtId="3" fontId="7" fillId="0" borderId="11" xfId="0" applyNumberFormat="1" applyFont="1" applyBorder="1" applyAlignment="1">
      <alignment horizontal="center" vertical="top"/>
    </xf>
    <xf numFmtId="0" fontId="7" fillId="0" borderId="44" xfId="0" applyFont="1" applyBorder="1" applyAlignment="1">
      <alignment horizontal="left" vertical="top" indent="1"/>
    </xf>
    <xf numFmtId="0" fontId="7" fillId="0" borderId="45" xfId="0" applyFont="1" applyBorder="1" applyAlignment="1">
      <alignment vertical="top"/>
    </xf>
    <xf numFmtId="0" fontId="7" fillId="0" borderId="49" xfId="0" applyFont="1" applyBorder="1" applyAlignment="1">
      <alignment horizontal="center"/>
    </xf>
    <xf numFmtId="0" fontId="7" fillId="0" borderId="46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left" vertical="top"/>
    </xf>
    <xf numFmtId="0" fontId="7" fillId="0" borderId="48" xfId="0" applyFont="1" applyBorder="1" applyAlignment="1">
      <alignment horizontal="left"/>
    </xf>
    <xf numFmtId="49" fontId="7" fillId="0" borderId="53" xfId="0" applyNumberFormat="1" applyFont="1" applyBorder="1" applyAlignment="1">
      <alignment horizontal="left" vertical="top"/>
    </xf>
    <xf numFmtId="0" fontId="7" fillId="0" borderId="52" xfId="0" applyFont="1" applyBorder="1" applyAlignment="1">
      <alignment horizontal="left" vertical="top" indent="6"/>
    </xf>
    <xf numFmtId="0" fontId="11" fillId="0" borderId="8" xfId="0" applyFont="1" applyBorder="1" applyAlignment="1">
      <alignment horizontal="left" indent="1"/>
    </xf>
    <xf numFmtId="164" fontId="11" fillId="0" borderId="11" xfId="0" applyNumberFormat="1" applyFont="1" applyBorder="1" applyAlignment="1">
      <alignment horizontal="center" vertical="top"/>
    </xf>
    <xf numFmtId="0" fontId="16" fillId="0" borderId="8" xfId="0" applyFont="1" applyBorder="1" applyAlignment="1">
      <alignment horizontal="left" indent="1"/>
    </xf>
    <xf numFmtId="0" fontId="17" fillId="0" borderId="16" xfId="0" applyFont="1" applyBorder="1" applyAlignment="1">
      <alignment horizontal="justify"/>
    </xf>
    <xf numFmtId="164" fontId="16" fillId="0" borderId="11" xfId="0" applyNumberFormat="1" applyFont="1" applyBorder="1" applyAlignment="1">
      <alignment horizontal="left" vertical="top" indent="1"/>
    </xf>
    <xf numFmtId="164" fontId="16" fillId="0" borderId="11" xfId="0" applyNumberFormat="1" applyFont="1" applyBorder="1" applyAlignment="1">
      <alignment horizontal="center" vertical="top"/>
    </xf>
    <xf numFmtId="0" fontId="11" fillId="0" borderId="16" xfId="0" applyFont="1" applyBorder="1" applyAlignment="1">
      <alignment horizontal="justify"/>
    </xf>
    <xf numFmtId="0" fontId="16" fillId="0" borderId="16" xfId="0" applyFont="1" applyBorder="1" applyAlignment="1">
      <alignment horizontal="justify"/>
    </xf>
    <xf numFmtId="0" fontId="16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2" fillId="0" borderId="47" xfId="0" applyFont="1" applyBorder="1" applyAlignment="1">
      <alignment horizontal="justify"/>
    </xf>
    <xf numFmtId="3" fontId="11" fillId="0" borderId="15" xfId="0" applyNumberFormat="1" applyFont="1" applyBorder="1" applyAlignment="1">
      <alignment horizontal="center" vertical="top"/>
    </xf>
    <xf numFmtId="3" fontId="16" fillId="0" borderId="15" xfId="0" applyNumberFormat="1" applyFont="1" applyBorder="1" applyAlignment="1">
      <alignment horizontal="center" vertical="top"/>
    </xf>
    <xf numFmtId="0" fontId="16" fillId="0" borderId="20" xfId="0" applyFont="1" applyBorder="1" applyAlignment="1">
      <alignment horizontal="justify" vertical="center"/>
    </xf>
    <xf numFmtId="0" fontId="11" fillId="0" borderId="23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7" fillId="0" borderId="53" xfId="1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7" fillId="0" borderId="37" xfId="1" applyFont="1" applyBorder="1" applyAlignment="1">
      <alignment horizontal="left" vertical="center" wrapText="1"/>
    </xf>
    <xf numFmtId="0" fontId="16" fillId="0" borderId="24" xfId="0" applyFont="1" applyBorder="1" applyAlignment="1">
      <alignment horizontal="center"/>
    </xf>
    <xf numFmtId="0" fontId="16" fillId="0" borderId="23" xfId="0" applyFont="1" applyBorder="1" applyAlignment="1">
      <alignment horizontal="left" wrapText="1"/>
    </xf>
    <xf numFmtId="0" fontId="11" fillId="0" borderId="37" xfId="0" applyFont="1" applyBorder="1" applyAlignment="1">
      <alignment horizontal="center"/>
    </xf>
    <xf numFmtId="0" fontId="11" fillId="0" borderId="37" xfId="0" applyFont="1" applyBorder="1" applyAlignment="1">
      <alignment horizontal="left"/>
    </xf>
    <xf numFmtId="3" fontId="11" fillId="0" borderId="37" xfId="0" applyNumberFormat="1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11" fillId="0" borderId="26" xfId="0" applyFont="1" applyBorder="1" applyAlignment="1">
      <alignment horizontal="center" vertical="top"/>
    </xf>
    <xf numFmtId="0" fontId="11" fillId="0" borderId="33" xfId="0" applyFont="1" applyBorder="1" applyAlignment="1">
      <alignment horizontal="left" vertical="top"/>
    </xf>
    <xf numFmtId="0" fontId="11" fillId="0" borderId="15" xfId="0" applyFont="1" applyBorder="1" applyAlignment="1">
      <alignment horizontal="center" vertical="top"/>
    </xf>
    <xf numFmtId="0" fontId="16" fillId="0" borderId="26" xfId="0" applyFont="1" applyBorder="1" applyAlignment="1">
      <alignment horizontal="center" vertical="top"/>
    </xf>
    <xf numFmtId="0" fontId="16" fillId="0" borderId="33" xfId="0" applyFont="1" applyBorder="1" applyAlignment="1">
      <alignment horizontal="left" vertical="top"/>
    </xf>
    <xf numFmtId="0" fontId="16" fillId="0" borderId="15" xfId="0" applyFont="1" applyBorder="1" applyAlignment="1">
      <alignment horizontal="center" vertical="top"/>
    </xf>
    <xf numFmtId="0" fontId="5" fillId="0" borderId="33" xfId="0" applyFont="1" applyBorder="1" applyAlignment="1">
      <alignment horizontal="left" vertical="top"/>
    </xf>
    <xf numFmtId="49" fontId="11" fillId="0" borderId="11" xfId="0" applyNumberFormat="1" applyFont="1" applyBorder="1" applyAlignment="1">
      <alignment horizontal="center" vertical="top"/>
    </xf>
    <xf numFmtId="0" fontId="11" fillId="0" borderId="53" xfId="0" applyFont="1" applyBorder="1" applyAlignment="1">
      <alignment horizontal="center"/>
    </xf>
    <xf numFmtId="3" fontId="11" fillId="0" borderId="53" xfId="0" applyNumberFormat="1" applyFont="1" applyBorder="1" applyAlignment="1">
      <alignment horizontal="center" vertical="top"/>
    </xf>
    <xf numFmtId="0" fontId="5" fillId="0" borderId="2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1" fillId="0" borderId="22" xfId="0" applyFont="1" applyBorder="1" applyAlignment="1">
      <alignment horizontal="left" indent="1"/>
    </xf>
    <xf numFmtId="0" fontId="11" fillId="0" borderId="43" xfId="0" applyFont="1" applyBorder="1" applyAlignment="1">
      <alignment horizontal="left" vertical="center" indent="1"/>
    </xf>
    <xf numFmtId="0" fontId="11" fillId="0" borderId="42" xfId="0" applyFont="1" applyBorder="1" applyAlignment="1">
      <alignment horizontal="left" vertical="top"/>
    </xf>
    <xf numFmtId="3" fontId="11" fillId="0" borderId="11" xfId="0" applyNumberFormat="1" applyFont="1" applyBorder="1" applyAlignment="1">
      <alignment horizontal="center" vertical="top"/>
    </xf>
    <xf numFmtId="0" fontId="11" fillId="0" borderId="44" xfId="0" applyFont="1" applyBorder="1" applyAlignment="1">
      <alignment horizontal="left" vertical="top" indent="1"/>
    </xf>
    <xf numFmtId="0" fontId="11" fillId="0" borderId="41" xfId="0" applyFont="1" applyBorder="1" applyAlignment="1">
      <alignment horizontal="center" vertical="top"/>
    </xf>
    <xf numFmtId="0" fontId="2" fillId="0" borderId="51" xfId="0" applyFont="1" applyBorder="1" applyAlignment="1">
      <alignment horizontal="justify" wrapText="1"/>
    </xf>
    <xf numFmtId="0" fontId="2" fillId="0" borderId="25" xfId="0" applyFont="1" applyBorder="1" applyAlignment="1">
      <alignment horizontal="center" wrapText="1"/>
    </xf>
    <xf numFmtId="0" fontId="15" fillId="0" borderId="48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right" vertical="top"/>
    </xf>
    <xf numFmtId="0" fontId="7" fillId="0" borderId="50" xfId="0" applyFont="1" applyBorder="1" applyAlignment="1">
      <alignment horizontal="right" vertical="top"/>
    </xf>
    <xf numFmtId="0" fontId="11" fillId="0" borderId="12" xfId="0" applyFont="1" applyBorder="1" applyAlignment="1">
      <alignment horizontal="left" indent="15"/>
    </xf>
    <xf numFmtId="0" fontId="11" fillId="0" borderId="13" xfId="0" applyFont="1" applyBorder="1" applyAlignment="1">
      <alignment horizontal="left" indent="15"/>
    </xf>
    <xf numFmtId="0" fontId="11" fillId="0" borderId="14" xfId="0" applyFont="1" applyBorder="1" applyAlignment="1">
      <alignment horizontal="left" indent="15"/>
    </xf>
    <xf numFmtId="0" fontId="15" fillId="0" borderId="47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8" xfId="0" applyFont="1" applyBorder="1" applyAlignment="1">
      <alignment horizontal="center" vertical="top"/>
    </xf>
    <xf numFmtId="0" fontId="11" fillId="0" borderId="31" xfId="0" applyFont="1" applyBorder="1" applyAlignment="1">
      <alignment horizontal="center" vertical="top"/>
    </xf>
    <xf numFmtId="0" fontId="11" fillId="0" borderId="32" xfId="0" applyFont="1" applyBorder="1" applyAlignment="1">
      <alignment horizontal="center" vertical="top"/>
    </xf>
    <xf numFmtId="0" fontId="18" fillId="0" borderId="47" xfId="0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0" fontId="11" fillId="0" borderId="35" xfId="0" applyFont="1" applyBorder="1" applyAlignment="1"/>
    <xf numFmtId="0" fontId="8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8" fillId="0" borderId="0" xfId="0" applyFont="1" applyAlignment="1"/>
  </cellXfs>
  <cellStyles count="3">
    <cellStyle name="Обычный" xfId="0" builtinId="0"/>
    <cellStyle name="Обычный_ДОДАТКИ 1 2016" xfId="1"/>
    <cellStyle name="Обычный_ДОДАТКИ 1,2, 3,4, 5, 6 від  22.12.17 №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tabSelected="1" view="pageBreakPreview" topLeftCell="A11" zoomScale="60" zoomScaleNormal="100" workbookViewId="0">
      <selection activeCell="A31" sqref="A31"/>
    </sheetView>
  </sheetViews>
  <sheetFormatPr defaultRowHeight="12.75"/>
  <cols>
    <col min="1" max="1" width="11" bestFit="1" customWidth="1"/>
    <col min="2" max="2" width="42.7109375" customWidth="1"/>
    <col min="3" max="3" width="15.85546875" customWidth="1"/>
    <col min="4" max="4" width="18" customWidth="1"/>
    <col min="5" max="5" width="16.140625" customWidth="1"/>
    <col min="6" max="6" width="16.42578125" customWidth="1"/>
    <col min="7" max="7" width="19.85546875" customWidth="1"/>
  </cols>
  <sheetData>
    <row r="1" spans="1:7" ht="15.75">
      <c r="A1" s="1"/>
      <c r="F1" s="8" t="s">
        <v>44</v>
      </c>
      <c r="G1" s="9"/>
    </row>
    <row r="2" spans="1:7" ht="15.75">
      <c r="F2" s="11" t="s">
        <v>42</v>
      </c>
      <c r="G2" s="9"/>
    </row>
    <row r="3" spans="1:7" ht="15.75">
      <c r="A3" s="1"/>
      <c r="F3" s="10" t="s">
        <v>62</v>
      </c>
      <c r="G3" s="9"/>
    </row>
    <row r="4" spans="1:7" ht="15.75">
      <c r="A4" s="1"/>
      <c r="F4" s="10" t="s">
        <v>43</v>
      </c>
      <c r="G4" s="9"/>
    </row>
    <row r="5" spans="1:7" ht="15.75">
      <c r="A5" s="1"/>
      <c r="F5" s="10" t="s">
        <v>64</v>
      </c>
      <c r="G5" s="9"/>
    </row>
    <row r="7" spans="1:7" ht="18.75">
      <c r="A7" s="2"/>
      <c r="C7" s="12" t="s">
        <v>8</v>
      </c>
      <c r="D7" s="9"/>
      <c r="E7" s="9"/>
    </row>
    <row r="8" spans="1:7" ht="24" customHeight="1">
      <c r="A8" s="13" t="s">
        <v>0</v>
      </c>
      <c r="B8" s="9"/>
    </row>
    <row r="9" spans="1:7">
      <c r="A9" s="14" t="s">
        <v>45</v>
      </c>
      <c r="B9" s="9"/>
    </row>
    <row r="10" spans="1:7" ht="13.5" thickBot="1">
      <c r="G10" s="122" t="s">
        <v>6</v>
      </c>
    </row>
    <row r="11" spans="1:7" ht="30.75" thickBot="1">
      <c r="A11" s="15" t="s">
        <v>46</v>
      </c>
      <c r="B11" s="16" t="s">
        <v>47</v>
      </c>
      <c r="C11" s="3" t="s">
        <v>1</v>
      </c>
      <c r="D11" s="4" t="s">
        <v>2</v>
      </c>
      <c r="E11" s="3" t="s">
        <v>3</v>
      </c>
      <c r="F11" s="3" t="s">
        <v>4</v>
      </c>
      <c r="G11" s="3" t="s">
        <v>5</v>
      </c>
    </row>
    <row r="12" spans="1:7" ht="15.75" thickBot="1">
      <c r="A12" s="17" t="s">
        <v>48</v>
      </c>
      <c r="B12" s="18" t="s">
        <v>49</v>
      </c>
      <c r="C12" s="19" t="s">
        <v>50</v>
      </c>
      <c r="D12" s="19" t="s">
        <v>51</v>
      </c>
      <c r="E12" s="19" t="s">
        <v>52</v>
      </c>
      <c r="F12" s="16" t="s">
        <v>53</v>
      </c>
      <c r="G12" s="19" t="s">
        <v>54</v>
      </c>
    </row>
    <row r="13" spans="1:7" ht="15" thickBot="1">
      <c r="A13" s="20"/>
      <c r="B13" s="125" t="s">
        <v>127</v>
      </c>
      <c r="C13" s="126"/>
      <c r="D13" s="126"/>
      <c r="E13" s="127"/>
      <c r="F13" s="21"/>
      <c r="G13" s="21"/>
    </row>
    <row r="14" spans="1:7" ht="33.75" customHeight="1" thickBot="1">
      <c r="A14" s="75" t="s">
        <v>126</v>
      </c>
      <c r="B14" s="76" t="s">
        <v>125</v>
      </c>
      <c r="C14" s="77">
        <f>C15+C16</f>
        <v>63339429</v>
      </c>
      <c r="D14" s="78">
        <f t="shared" ref="D14:G14" si="0">D15+D16</f>
        <v>67941830</v>
      </c>
      <c r="E14" s="78">
        <f t="shared" si="0"/>
        <v>71008673</v>
      </c>
      <c r="F14" s="78">
        <f t="shared" si="0"/>
        <v>73566949</v>
      </c>
      <c r="G14" s="78">
        <f t="shared" si="0"/>
        <v>75825312</v>
      </c>
    </row>
    <row r="15" spans="1:7" ht="15.75" thickBot="1">
      <c r="A15" s="17" t="s">
        <v>56</v>
      </c>
      <c r="B15" s="24" t="s">
        <v>128</v>
      </c>
      <c r="C15" s="22">
        <v>62328637</v>
      </c>
      <c r="D15" s="23">
        <v>67178232</v>
      </c>
      <c r="E15" s="23">
        <v>69968600</v>
      </c>
      <c r="F15" s="23">
        <v>72429400</v>
      </c>
      <c r="G15" s="23">
        <v>74610900</v>
      </c>
    </row>
    <row r="16" spans="1:7" ht="15.75" thickBot="1">
      <c r="A16" s="17" t="s">
        <v>56</v>
      </c>
      <c r="B16" s="24" t="s">
        <v>129</v>
      </c>
      <c r="C16" s="22">
        <v>1010792</v>
      </c>
      <c r="D16" s="23">
        <v>763598</v>
      </c>
      <c r="E16" s="23">
        <v>1040073</v>
      </c>
      <c r="F16" s="23">
        <v>1137549</v>
      </c>
      <c r="G16" s="23">
        <v>1214412</v>
      </c>
    </row>
    <row r="17" spans="1:7" ht="15.75" thickBot="1">
      <c r="A17" s="75" t="s">
        <v>130</v>
      </c>
      <c r="B17" s="80" t="s">
        <v>131</v>
      </c>
      <c r="C17" s="81" t="s">
        <v>132</v>
      </c>
      <c r="D17" s="81" t="s">
        <v>132</v>
      </c>
      <c r="E17" s="81" t="s">
        <v>132</v>
      </c>
      <c r="F17" s="81" t="s">
        <v>132</v>
      </c>
      <c r="G17" s="81" t="s">
        <v>132</v>
      </c>
    </row>
    <row r="18" spans="1:7" ht="15.75" thickBot="1">
      <c r="A18" s="17" t="s">
        <v>56</v>
      </c>
      <c r="B18" s="24" t="s">
        <v>128</v>
      </c>
      <c r="C18" s="81" t="s">
        <v>132</v>
      </c>
      <c r="D18" s="81" t="s">
        <v>132</v>
      </c>
      <c r="E18" s="81" t="s">
        <v>132</v>
      </c>
      <c r="F18" s="81" t="s">
        <v>132</v>
      </c>
      <c r="G18" s="81" t="s">
        <v>132</v>
      </c>
    </row>
    <row r="19" spans="1:7" ht="15.75" thickBot="1">
      <c r="A19" s="17" t="s">
        <v>56</v>
      </c>
      <c r="B19" s="24" t="s">
        <v>133</v>
      </c>
      <c r="C19" s="81" t="s">
        <v>132</v>
      </c>
      <c r="D19" s="81" t="s">
        <v>132</v>
      </c>
      <c r="E19" s="81" t="s">
        <v>132</v>
      </c>
      <c r="F19" s="81" t="s">
        <v>132</v>
      </c>
      <c r="G19" s="81" t="s">
        <v>132</v>
      </c>
    </row>
    <row r="20" spans="1:7" ht="15.75" thickBot="1">
      <c r="A20" s="75" t="s">
        <v>134</v>
      </c>
      <c r="B20" s="76" t="s">
        <v>135</v>
      </c>
      <c r="C20" s="81" t="s">
        <v>132</v>
      </c>
      <c r="D20" s="81" t="s">
        <v>132</v>
      </c>
      <c r="E20" s="81" t="s">
        <v>132</v>
      </c>
      <c r="F20" s="81" t="s">
        <v>132</v>
      </c>
      <c r="G20" s="81" t="s">
        <v>132</v>
      </c>
    </row>
    <row r="21" spans="1:7" ht="15.75" thickBot="1">
      <c r="A21" s="17" t="s">
        <v>56</v>
      </c>
      <c r="B21" s="24" t="s">
        <v>128</v>
      </c>
      <c r="C21" s="81" t="s">
        <v>132</v>
      </c>
      <c r="D21" s="81" t="s">
        <v>132</v>
      </c>
      <c r="E21" s="81" t="s">
        <v>132</v>
      </c>
      <c r="F21" s="81" t="s">
        <v>132</v>
      </c>
      <c r="G21" s="81" t="s">
        <v>132</v>
      </c>
    </row>
    <row r="22" spans="1:7" ht="15.75" thickBot="1">
      <c r="A22" s="17" t="s">
        <v>56</v>
      </c>
      <c r="B22" s="24" t="s">
        <v>133</v>
      </c>
      <c r="C22" s="81" t="s">
        <v>132</v>
      </c>
      <c r="D22" s="81" t="s">
        <v>132</v>
      </c>
      <c r="E22" s="81" t="s">
        <v>132</v>
      </c>
      <c r="F22" s="81" t="s">
        <v>132</v>
      </c>
      <c r="G22" s="81" t="s">
        <v>132</v>
      </c>
    </row>
    <row r="23" spans="1:7" ht="22.5" customHeight="1" thickBot="1">
      <c r="A23" s="73" t="s">
        <v>136</v>
      </c>
      <c r="B23" s="79" t="s">
        <v>137</v>
      </c>
      <c r="C23" s="74">
        <f>C24+C25</f>
        <v>63339429</v>
      </c>
      <c r="D23" s="74">
        <f>D24+D25</f>
        <v>67941830</v>
      </c>
      <c r="E23" s="74">
        <f>E24+E25</f>
        <v>71008673</v>
      </c>
      <c r="F23" s="74">
        <f>F24+F25</f>
        <v>73566949</v>
      </c>
      <c r="G23" s="74">
        <f>G24+G25</f>
        <v>75825312</v>
      </c>
    </row>
    <row r="24" spans="1:7" ht="15.75" thickBot="1">
      <c r="A24" s="17" t="s">
        <v>56</v>
      </c>
      <c r="B24" s="24" t="s">
        <v>128</v>
      </c>
      <c r="C24" s="25">
        <f t="shared" ref="C24:G25" si="1">C15</f>
        <v>62328637</v>
      </c>
      <c r="D24" s="25">
        <f t="shared" si="1"/>
        <v>67178232</v>
      </c>
      <c r="E24" s="25">
        <f t="shared" si="1"/>
        <v>69968600</v>
      </c>
      <c r="F24" s="25">
        <f t="shared" si="1"/>
        <v>72429400</v>
      </c>
      <c r="G24" s="25">
        <f t="shared" si="1"/>
        <v>74610900</v>
      </c>
    </row>
    <row r="25" spans="1:7" ht="15.75" thickBot="1">
      <c r="A25" s="17" t="s">
        <v>56</v>
      </c>
      <c r="B25" s="83" t="s">
        <v>129</v>
      </c>
      <c r="C25" s="26">
        <f t="shared" si="1"/>
        <v>1010792</v>
      </c>
      <c r="D25" s="26">
        <f t="shared" si="1"/>
        <v>763598</v>
      </c>
      <c r="E25" s="26">
        <f t="shared" si="1"/>
        <v>1040073</v>
      </c>
      <c r="F25" s="26">
        <f t="shared" si="1"/>
        <v>1137549</v>
      </c>
      <c r="G25" s="26">
        <f t="shared" si="1"/>
        <v>1214412</v>
      </c>
    </row>
    <row r="26" spans="1:7" ht="21.75" customHeight="1" thickBot="1">
      <c r="A26" s="20"/>
      <c r="B26" s="128" t="s">
        <v>138</v>
      </c>
      <c r="C26" s="129"/>
      <c r="D26" s="129"/>
      <c r="E26" s="130"/>
      <c r="F26" s="21"/>
      <c r="G26" s="21"/>
    </row>
    <row r="27" spans="1:7" ht="30.75" thickBot="1">
      <c r="A27" s="75" t="s">
        <v>126</v>
      </c>
      <c r="B27" s="76" t="s">
        <v>139</v>
      </c>
      <c r="C27" s="85">
        <f>C28+C29</f>
        <v>63670012</v>
      </c>
      <c r="D27" s="85">
        <f t="shared" ref="D27:G27" si="2">D28+D29</f>
        <v>67986830</v>
      </c>
      <c r="E27" s="85">
        <f t="shared" si="2"/>
        <v>71008673</v>
      </c>
      <c r="F27" s="85">
        <f t="shared" si="2"/>
        <v>73566949</v>
      </c>
      <c r="G27" s="85">
        <f t="shared" si="2"/>
        <v>75825312</v>
      </c>
    </row>
    <row r="28" spans="1:7" ht="15.75" thickBot="1">
      <c r="A28" s="17" t="s">
        <v>56</v>
      </c>
      <c r="B28" s="24" t="s">
        <v>128</v>
      </c>
      <c r="C28" s="27">
        <v>59496378</v>
      </c>
      <c r="D28" s="27">
        <v>65759862</v>
      </c>
      <c r="E28" s="27">
        <v>69968600</v>
      </c>
      <c r="F28" s="27">
        <v>72429400</v>
      </c>
      <c r="G28" s="27">
        <v>74610900</v>
      </c>
    </row>
    <row r="29" spans="1:7" ht="15.75" thickBot="1">
      <c r="A29" s="17" t="s">
        <v>56</v>
      </c>
      <c r="B29" s="24" t="s">
        <v>129</v>
      </c>
      <c r="C29" s="27">
        <v>4173634</v>
      </c>
      <c r="D29" s="27">
        <v>2226968</v>
      </c>
      <c r="E29" s="27">
        <v>1040073</v>
      </c>
      <c r="F29" s="27">
        <v>1137549</v>
      </c>
      <c r="G29" s="27">
        <v>1214412</v>
      </c>
    </row>
    <row r="30" spans="1:7" ht="15.75" thickBot="1">
      <c r="A30" s="75">
        <v>2</v>
      </c>
      <c r="B30" s="86" t="s">
        <v>140</v>
      </c>
      <c r="C30" s="81" t="s">
        <v>132</v>
      </c>
      <c r="D30" s="81" t="s">
        <v>132</v>
      </c>
      <c r="E30" s="81" t="s">
        <v>132</v>
      </c>
      <c r="F30" s="81" t="s">
        <v>132</v>
      </c>
      <c r="G30" s="81" t="s">
        <v>132</v>
      </c>
    </row>
    <row r="31" spans="1:7" ht="30.75" thickBot="1">
      <c r="A31" s="28" t="s">
        <v>57</v>
      </c>
      <c r="B31" s="16" t="s">
        <v>47</v>
      </c>
      <c r="C31" s="3" t="s">
        <v>1</v>
      </c>
      <c r="D31" s="4" t="s">
        <v>2</v>
      </c>
      <c r="E31" s="3" t="s">
        <v>3</v>
      </c>
      <c r="F31" s="3" t="s">
        <v>4</v>
      </c>
      <c r="G31" s="3" t="s">
        <v>5</v>
      </c>
    </row>
    <row r="32" spans="1:7" ht="16.5" thickBot="1">
      <c r="A32" s="17" t="s">
        <v>56</v>
      </c>
      <c r="B32" s="29" t="s">
        <v>59</v>
      </c>
      <c r="C32" s="81" t="s">
        <v>132</v>
      </c>
      <c r="D32" s="81" t="s">
        <v>132</v>
      </c>
      <c r="E32" s="81" t="s">
        <v>132</v>
      </c>
      <c r="F32" s="81" t="s">
        <v>132</v>
      </c>
      <c r="G32" s="81" t="s">
        <v>132</v>
      </c>
    </row>
    <row r="33" spans="1:7" ht="16.5" thickBot="1">
      <c r="A33" s="17" t="s">
        <v>56</v>
      </c>
      <c r="B33" s="29" t="s">
        <v>60</v>
      </c>
      <c r="C33" s="81" t="s">
        <v>132</v>
      </c>
      <c r="D33" s="81" t="s">
        <v>132</v>
      </c>
      <c r="E33" s="81" t="s">
        <v>132</v>
      </c>
      <c r="F33" s="81" t="s">
        <v>132</v>
      </c>
      <c r="G33" s="81" t="s">
        <v>132</v>
      </c>
    </row>
    <row r="34" spans="1:7" ht="16.5" thickBot="1">
      <c r="A34" s="73" t="s">
        <v>136</v>
      </c>
      <c r="B34" s="87" t="s">
        <v>141</v>
      </c>
      <c r="C34" s="85">
        <f>C35+C36</f>
        <v>63670012</v>
      </c>
      <c r="D34" s="85">
        <f t="shared" ref="D34:G34" si="3">D35+D36</f>
        <v>67986830</v>
      </c>
      <c r="E34" s="85">
        <f t="shared" si="3"/>
        <v>71008673</v>
      </c>
      <c r="F34" s="85">
        <f t="shared" si="3"/>
        <v>73566949</v>
      </c>
      <c r="G34" s="85">
        <f t="shared" si="3"/>
        <v>75825312</v>
      </c>
    </row>
    <row r="35" spans="1:7" ht="16.5" thickBot="1">
      <c r="A35" s="17" t="s">
        <v>56</v>
      </c>
      <c r="B35" s="29" t="s">
        <v>59</v>
      </c>
      <c r="C35" s="27">
        <v>59496378</v>
      </c>
      <c r="D35" s="27">
        <v>65759862</v>
      </c>
      <c r="E35" s="27">
        <v>69968600</v>
      </c>
      <c r="F35" s="27">
        <v>72429400</v>
      </c>
      <c r="G35" s="27">
        <v>74610900</v>
      </c>
    </row>
    <row r="36" spans="1:7" ht="26.25" customHeight="1" thickBot="1">
      <c r="A36" s="17" t="s">
        <v>56</v>
      </c>
      <c r="B36" s="29" t="s">
        <v>60</v>
      </c>
      <c r="C36" s="27">
        <v>4173634</v>
      </c>
      <c r="D36" s="27">
        <v>2226968</v>
      </c>
      <c r="E36" s="27">
        <v>1040073</v>
      </c>
      <c r="F36" s="27">
        <v>1137549</v>
      </c>
      <c r="G36" s="27">
        <v>1214412</v>
      </c>
    </row>
  </sheetData>
  <mergeCells count="2">
    <mergeCell ref="B13:E13"/>
    <mergeCell ref="B26:E26"/>
  </mergeCells>
  <pageMargins left="0.7" right="0.7" top="0.75" bottom="0.75" header="0.3" footer="0.3"/>
  <pageSetup paperSize="9" scale="91" orientation="landscape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74"/>
  <sheetViews>
    <sheetView topLeftCell="A57" workbookViewId="0">
      <selection activeCell="C9" sqref="C9"/>
    </sheetView>
  </sheetViews>
  <sheetFormatPr defaultRowHeight="12.75"/>
  <cols>
    <col min="1" max="1" width="11.7109375" customWidth="1"/>
    <col min="2" max="2" width="47.140625" customWidth="1"/>
    <col min="3" max="3" width="12.28515625" customWidth="1"/>
    <col min="4" max="4" width="13.85546875" customWidth="1"/>
    <col min="5" max="5" width="15.42578125" customWidth="1"/>
    <col min="6" max="6" width="13.85546875" customWidth="1"/>
    <col min="7" max="7" width="15.5703125" customWidth="1"/>
  </cols>
  <sheetData>
    <row r="1" spans="1:7" ht="15.75">
      <c r="A1" s="1"/>
      <c r="F1" s="8" t="s">
        <v>61</v>
      </c>
      <c r="G1" s="9"/>
    </row>
    <row r="2" spans="1:7" ht="15.75">
      <c r="F2" s="30" t="s">
        <v>42</v>
      </c>
      <c r="G2" s="9"/>
    </row>
    <row r="3" spans="1:7" ht="15.75">
      <c r="A3" s="1"/>
      <c r="F3" s="10" t="s">
        <v>62</v>
      </c>
      <c r="G3" s="9"/>
    </row>
    <row r="4" spans="1:7" ht="15.75">
      <c r="A4" s="1"/>
      <c r="F4" s="10" t="s">
        <v>63</v>
      </c>
      <c r="G4" s="9"/>
    </row>
    <row r="5" spans="1:7" ht="15.75">
      <c r="A5" s="1"/>
      <c r="F5" s="10" t="s">
        <v>64</v>
      </c>
      <c r="G5" s="9"/>
    </row>
    <row r="7" spans="1:7" ht="24.75" customHeight="1">
      <c r="A7" s="31"/>
      <c r="B7" s="9"/>
      <c r="C7" s="12" t="s">
        <v>9</v>
      </c>
      <c r="D7" s="9"/>
      <c r="E7" s="9"/>
      <c r="F7" s="9"/>
      <c r="G7" s="9"/>
    </row>
    <row r="8" spans="1:7">
      <c r="A8" s="13" t="s">
        <v>0</v>
      </c>
      <c r="B8" s="9"/>
      <c r="C8" s="9"/>
      <c r="D8" s="9"/>
      <c r="E8" s="9"/>
      <c r="F8" s="9"/>
      <c r="G8" s="9"/>
    </row>
    <row r="9" spans="1:7">
      <c r="A9" s="14" t="s">
        <v>45</v>
      </c>
      <c r="B9" s="9"/>
      <c r="C9" s="9"/>
      <c r="D9" s="9"/>
      <c r="E9" s="9"/>
      <c r="F9" s="9"/>
      <c r="G9" s="9"/>
    </row>
    <row r="10" spans="1:7" ht="13.5" thickBot="1">
      <c r="A10" s="9"/>
      <c r="B10" s="9"/>
      <c r="C10" s="9"/>
      <c r="D10" s="9"/>
      <c r="E10" s="9"/>
      <c r="F10" s="9"/>
      <c r="G10" s="121" t="s">
        <v>6</v>
      </c>
    </row>
    <row r="11" spans="1:7" ht="45.75" thickBot="1">
      <c r="A11" s="32" t="s">
        <v>65</v>
      </c>
      <c r="B11" s="18" t="s">
        <v>47</v>
      </c>
      <c r="C11" s="3" t="s">
        <v>1</v>
      </c>
      <c r="D11" s="4" t="s">
        <v>2</v>
      </c>
      <c r="E11" s="3" t="s">
        <v>3</v>
      </c>
      <c r="F11" s="3" t="s">
        <v>4</v>
      </c>
      <c r="G11" s="3" t="s">
        <v>5</v>
      </c>
    </row>
    <row r="12" spans="1:7" ht="16.5" thickBot="1">
      <c r="A12" s="32" t="s">
        <v>66</v>
      </c>
      <c r="B12" s="32" t="s">
        <v>67</v>
      </c>
      <c r="C12" s="33" t="s">
        <v>68</v>
      </c>
      <c r="D12" s="33" t="s">
        <v>69</v>
      </c>
      <c r="E12" s="33" t="s">
        <v>70</v>
      </c>
      <c r="F12" s="34" t="s">
        <v>71</v>
      </c>
      <c r="G12" s="35" t="s">
        <v>72</v>
      </c>
    </row>
    <row r="13" spans="1:7" ht="16.5" thickBot="1">
      <c r="A13" s="36"/>
      <c r="B13" s="134" t="s">
        <v>7</v>
      </c>
      <c r="C13" s="135"/>
      <c r="D13" s="136"/>
      <c r="E13" s="136"/>
      <c r="F13" s="37"/>
      <c r="G13" s="38"/>
    </row>
    <row r="14" spans="1:7" ht="16.5" thickBot="1">
      <c r="A14" s="90" t="s">
        <v>142</v>
      </c>
      <c r="B14" s="87" t="s">
        <v>143</v>
      </c>
      <c r="C14" s="84">
        <f>C15+C24+C29</f>
        <v>12908460</v>
      </c>
      <c r="D14" s="84">
        <f t="shared" ref="D14:G14" si="0">D15+D24+D29</f>
        <v>28408900</v>
      </c>
      <c r="E14" s="84">
        <f t="shared" si="0"/>
        <v>34618300</v>
      </c>
      <c r="F14" s="84">
        <f t="shared" si="0"/>
        <v>36153200</v>
      </c>
      <c r="G14" s="84">
        <f t="shared" si="0"/>
        <v>36886200</v>
      </c>
    </row>
    <row r="15" spans="1:7" ht="16.5" thickBot="1">
      <c r="A15" s="92" t="s">
        <v>144</v>
      </c>
      <c r="B15" s="88" t="s">
        <v>145</v>
      </c>
      <c r="C15" s="85">
        <f>C16+C18+C20</f>
        <v>12595321</v>
      </c>
      <c r="D15" s="85">
        <f t="shared" ref="D15:G15" si="1">D16+D18+D20</f>
        <v>28103900</v>
      </c>
      <c r="E15" s="85">
        <f t="shared" si="1"/>
        <v>34342300</v>
      </c>
      <c r="F15" s="85">
        <f t="shared" si="1"/>
        <v>35921200</v>
      </c>
      <c r="G15" s="85">
        <f t="shared" si="1"/>
        <v>36654200</v>
      </c>
    </row>
    <row r="16" spans="1:7" ht="26.25" thickBot="1">
      <c r="A16" s="39">
        <v>13000000</v>
      </c>
      <c r="B16" s="89" t="s">
        <v>15</v>
      </c>
      <c r="C16" s="41">
        <f>C17</f>
        <v>3925</v>
      </c>
      <c r="D16" s="41">
        <f t="shared" ref="D16:G16" si="2">D17</f>
        <v>3900</v>
      </c>
      <c r="E16" s="41">
        <f t="shared" si="2"/>
        <v>3900</v>
      </c>
      <c r="F16" s="41">
        <f t="shared" si="2"/>
        <v>3900</v>
      </c>
      <c r="G16" s="41">
        <f t="shared" si="2"/>
        <v>3900</v>
      </c>
    </row>
    <row r="17" spans="1:7" ht="26.25" thickBot="1">
      <c r="A17" s="39">
        <v>13010000</v>
      </c>
      <c r="B17" s="93" t="s">
        <v>16</v>
      </c>
      <c r="C17" s="41">
        <v>3925</v>
      </c>
      <c r="D17" s="41">
        <v>3900</v>
      </c>
      <c r="E17" s="41">
        <v>3900</v>
      </c>
      <c r="F17" s="41">
        <v>3900</v>
      </c>
      <c r="G17" s="41">
        <v>3900</v>
      </c>
    </row>
    <row r="18" spans="1:7" ht="32.25" customHeight="1" thickBot="1">
      <c r="A18" s="39">
        <v>14000000</v>
      </c>
      <c r="B18" s="89" t="s">
        <v>17</v>
      </c>
      <c r="C18" s="41">
        <f>C19</f>
        <v>3630831</v>
      </c>
      <c r="D18" s="41">
        <f t="shared" ref="D18:G18" si="3">D19</f>
        <v>16250000</v>
      </c>
      <c r="E18" s="41">
        <f t="shared" si="3"/>
        <v>0</v>
      </c>
      <c r="F18" s="41">
        <f t="shared" si="3"/>
        <v>0</v>
      </c>
      <c r="G18" s="41">
        <f t="shared" si="3"/>
        <v>0</v>
      </c>
    </row>
    <row r="19" spans="1:7" ht="54" customHeight="1" thickBot="1">
      <c r="A19" s="39">
        <v>14040000</v>
      </c>
      <c r="B19" s="89" t="s">
        <v>18</v>
      </c>
      <c r="C19" s="41">
        <v>3630831</v>
      </c>
      <c r="D19" s="41">
        <v>16250000</v>
      </c>
      <c r="E19" s="41">
        <v>0</v>
      </c>
      <c r="F19" s="41">
        <v>0</v>
      </c>
      <c r="G19" s="41">
        <v>0</v>
      </c>
    </row>
    <row r="20" spans="1:7" ht="39" thickBot="1">
      <c r="A20" s="39">
        <v>18000000</v>
      </c>
      <c r="B20" s="89" t="s">
        <v>19</v>
      </c>
      <c r="C20" s="41">
        <f>C21+C22</f>
        <v>8960565</v>
      </c>
      <c r="D20" s="41">
        <f t="shared" ref="D20:G20" si="4">D21+D22</f>
        <v>11850000</v>
      </c>
      <c r="E20" s="41">
        <f t="shared" si="4"/>
        <v>34338400</v>
      </c>
      <c r="F20" s="41">
        <f t="shared" si="4"/>
        <v>35917300</v>
      </c>
      <c r="G20" s="41">
        <f t="shared" si="4"/>
        <v>36650300</v>
      </c>
    </row>
    <row r="21" spans="1:7" ht="21" customHeight="1" thickBot="1">
      <c r="A21" s="39">
        <v>18010000</v>
      </c>
      <c r="B21" s="89" t="s">
        <v>20</v>
      </c>
      <c r="C21" s="41">
        <v>8960565</v>
      </c>
      <c r="D21" s="41">
        <v>11850000</v>
      </c>
      <c r="E21" s="41">
        <v>14602500</v>
      </c>
      <c r="F21" s="41">
        <v>15685500</v>
      </c>
      <c r="G21" s="41">
        <v>16580400</v>
      </c>
    </row>
    <row r="22" spans="1:7" ht="21" customHeight="1" thickBot="1">
      <c r="A22" s="39">
        <v>18050000</v>
      </c>
      <c r="B22" s="89" t="s">
        <v>25</v>
      </c>
      <c r="C22" s="41"/>
      <c r="D22" s="41"/>
      <c r="E22" s="41">
        <v>19735900</v>
      </c>
      <c r="F22" s="41">
        <v>20231800</v>
      </c>
      <c r="G22" s="41">
        <v>20069900</v>
      </c>
    </row>
    <row r="23" spans="1:7" ht="32.25" customHeight="1" thickBot="1">
      <c r="A23" s="19" t="s">
        <v>83</v>
      </c>
      <c r="B23" s="19" t="s">
        <v>47</v>
      </c>
      <c r="C23" s="3" t="s">
        <v>1</v>
      </c>
      <c r="D23" s="4" t="s">
        <v>2</v>
      </c>
      <c r="E23" s="3" t="s">
        <v>3</v>
      </c>
      <c r="F23" s="3" t="s">
        <v>4</v>
      </c>
      <c r="G23" s="3" t="s">
        <v>5</v>
      </c>
    </row>
    <row r="24" spans="1:7" ht="24.75" customHeight="1" thickBot="1">
      <c r="A24" s="92" t="s">
        <v>146</v>
      </c>
      <c r="B24" s="88" t="s">
        <v>147</v>
      </c>
      <c r="C24" s="85">
        <f>C25+C27</f>
        <v>290951</v>
      </c>
      <c r="D24" s="85">
        <f t="shared" ref="D24:G24" si="5">D25+D27</f>
        <v>285000</v>
      </c>
      <c r="E24" s="85">
        <f t="shared" si="5"/>
        <v>232000</v>
      </c>
      <c r="F24" s="85">
        <f t="shared" si="5"/>
        <v>222000</v>
      </c>
      <c r="G24" s="85">
        <f t="shared" si="5"/>
        <v>222000</v>
      </c>
    </row>
    <row r="25" spans="1:7" ht="13.5" thickBot="1">
      <c r="A25" s="39">
        <v>21000000</v>
      </c>
      <c r="B25" s="89" t="s">
        <v>21</v>
      </c>
      <c r="C25" s="41">
        <f>C26</f>
        <v>193242</v>
      </c>
      <c r="D25" s="41">
        <f t="shared" ref="D25:G25" si="6">D26</f>
        <v>165000</v>
      </c>
      <c r="E25" s="41">
        <f t="shared" si="6"/>
        <v>155000</v>
      </c>
      <c r="F25" s="41">
        <f t="shared" si="6"/>
        <v>145000</v>
      </c>
      <c r="G25" s="41">
        <f t="shared" si="6"/>
        <v>145000</v>
      </c>
    </row>
    <row r="26" spans="1:7" ht="26.25" customHeight="1" thickBot="1">
      <c r="A26" s="39">
        <v>21080000</v>
      </c>
      <c r="B26" s="89" t="s">
        <v>22</v>
      </c>
      <c r="C26" s="41">
        <v>193242</v>
      </c>
      <c r="D26" s="41">
        <v>165000</v>
      </c>
      <c r="E26" s="41">
        <v>155000</v>
      </c>
      <c r="F26" s="41">
        <v>145000</v>
      </c>
      <c r="G26" s="41">
        <v>145000</v>
      </c>
    </row>
    <row r="27" spans="1:7" ht="26.25" thickBot="1">
      <c r="A27" s="39">
        <v>22000000</v>
      </c>
      <c r="B27" s="89" t="s">
        <v>23</v>
      </c>
      <c r="C27" s="41">
        <f>C28</f>
        <v>97709</v>
      </c>
      <c r="D27" s="41">
        <f t="shared" ref="D27:G27" si="7">D28</f>
        <v>120000</v>
      </c>
      <c r="E27" s="41">
        <f t="shared" si="7"/>
        <v>77000</v>
      </c>
      <c r="F27" s="41">
        <f t="shared" si="7"/>
        <v>77000</v>
      </c>
      <c r="G27" s="41">
        <f t="shared" si="7"/>
        <v>77000</v>
      </c>
    </row>
    <row r="28" spans="1:7" ht="13.5" thickBot="1">
      <c r="A28" s="39">
        <v>22020000</v>
      </c>
      <c r="B28" s="89" t="s">
        <v>24</v>
      </c>
      <c r="C28" s="41">
        <v>97709</v>
      </c>
      <c r="D28" s="41">
        <v>120000</v>
      </c>
      <c r="E28" s="41">
        <v>77000</v>
      </c>
      <c r="F28" s="41">
        <v>77000</v>
      </c>
      <c r="G28" s="41">
        <v>77000</v>
      </c>
    </row>
    <row r="29" spans="1:7" ht="30.75" customHeight="1" thickBot="1">
      <c r="A29" s="94" t="s">
        <v>148</v>
      </c>
      <c r="B29" s="95" t="s">
        <v>149</v>
      </c>
      <c r="C29" s="85">
        <f>C30</f>
        <v>22188</v>
      </c>
      <c r="D29" s="85">
        <f t="shared" ref="D29:G30" si="8">D30</f>
        <v>20000</v>
      </c>
      <c r="E29" s="85">
        <f t="shared" si="8"/>
        <v>44000</v>
      </c>
      <c r="F29" s="85">
        <f t="shared" si="8"/>
        <v>10000</v>
      </c>
      <c r="G29" s="85">
        <f t="shared" si="8"/>
        <v>10000</v>
      </c>
    </row>
    <row r="30" spans="1:7" ht="13.5" thickBot="1">
      <c r="A30" s="32">
        <v>31000000</v>
      </c>
      <c r="B30" s="42" t="s">
        <v>151</v>
      </c>
      <c r="C30" s="27">
        <f>C31</f>
        <v>22188</v>
      </c>
      <c r="D30" s="27">
        <f t="shared" si="8"/>
        <v>20000</v>
      </c>
      <c r="E30" s="27">
        <f t="shared" si="8"/>
        <v>44000</v>
      </c>
      <c r="F30" s="27">
        <f t="shared" si="8"/>
        <v>10000</v>
      </c>
      <c r="G30" s="27">
        <f t="shared" si="8"/>
        <v>10000</v>
      </c>
    </row>
    <row r="31" spans="1:7" ht="64.5" thickBot="1">
      <c r="A31" s="43">
        <v>31010000</v>
      </c>
      <c r="B31" s="44" t="s">
        <v>14</v>
      </c>
      <c r="C31" s="41">
        <v>22188</v>
      </c>
      <c r="D31" s="41">
        <v>20000</v>
      </c>
      <c r="E31" s="41">
        <v>44000</v>
      </c>
      <c r="F31" s="41">
        <v>10000</v>
      </c>
      <c r="G31" s="41">
        <v>10000</v>
      </c>
    </row>
    <row r="32" spans="1:7" ht="13.5" hidden="1" thickBot="1">
      <c r="A32" s="39"/>
      <c r="B32" s="45"/>
      <c r="C32" s="46"/>
      <c r="D32" s="41"/>
      <c r="E32" s="41"/>
      <c r="F32" s="41"/>
      <c r="G32" s="41"/>
    </row>
    <row r="33" spans="1:7" ht="16.5" thickBot="1">
      <c r="A33" s="90" t="s">
        <v>142</v>
      </c>
      <c r="B33" s="87" t="s">
        <v>150</v>
      </c>
      <c r="C33" s="84">
        <f>C34+C36+C42+C44</f>
        <v>1010792</v>
      </c>
      <c r="D33" s="84">
        <f t="shared" ref="D33:G33" si="9">D34+D36+D42+D44</f>
        <v>763598</v>
      </c>
      <c r="E33" s="84">
        <f t="shared" si="9"/>
        <v>1040073</v>
      </c>
      <c r="F33" s="84">
        <f t="shared" si="9"/>
        <v>1137549</v>
      </c>
      <c r="G33" s="84">
        <f t="shared" si="9"/>
        <v>1214412</v>
      </c>
    </row>
    <row r="34" spans="1:7" ht="16.5" hidden="1" thickBot="1">
      <c r="A34" s="18" t="s">
        <v>73</v>
      </c>
      <c r="B34" s="29" t="s">
        <v>74</v>
      </c>
      <c r="C34" s="27"/>
      <c r="D34" s="27"/>
      <c r="E34" s="27"/>
      <c r="F34" s="27"/>
      <c r="G34" s="27"/>
    </row>
    <row r="35" spans="1:7" ht="16.5" hidden="1" thickBot="1">
      <c r="A35" s="32" t="s">
        <v>79</v>
      </c>
      <c r="B35" s="21"/>
      <c r="C35" s="27"/>
      <c r="D35" s="27"/>
      <c r="E35" s="27"/>
      <c r="F35" s="27"/>
      <c r="G35" s="27"/>
    </row>
    <row r="36" spans="1:7" ht="16.5" thickBot="1">
      <c r="A36" s="18" t="s">
        <v>75</v>
      </c>
      <c r="B36" s="29" t="s">
        <v>76</v>
      </c>
      <c r="C36" s="27">
        <f>C37</f>
        <v>1010792</v>
      </c>
      <c r="D36" s="27">
        <f t="shared" ref="D36:G36" si="10">D37</f>
        <v>763598</v>
      </c>
      <c r="E36" s="27">
        <f t="shared" si="10"/>
        <v>1040073</v>
      </c>
      <c r="F36" s="27">
        <f t="shared" si="10"/>
        <v>1137549</v>
      </c>
      <c r="G36" s="27">
        <f t="shared" si="10"/>
        <v>1214412</v>
      </c>
    </row>
    <row r="37" spans="1:7" ht="13.5" thickBot="1">
      <c r="A37" s="39">
        <v>25000000</v>
      </c>
      <c r="B37" s="40" t="s">
        <v>26</v>
      </c>
      <c r="C37" s="41">
        <f>C38+C39</f>
        <v>1010792</v>
      </c>
      <c r="D37" s="41">
        <f t="shared" ref="D37:G37" si="11">D38+D39</f>
        <v>763598</v>
      </c>
      <c r="E37" s="41">
        <f t="shared" si="11"/>
        <v>1040073</v>
      </c>
      <c r="F37" s="41">
        <f t="shared" si="11"/>
        <v>1137549</v>
      </c>
      <c r="G37" s="41">
        <f t="shared" si="11"/>
        <v>1214412</v>
      </c>
    </row>
    <row r="38" spans="1:7" ht="33.75" customHeight="1" thickBot="1">
      <c r="A38" s="39">
        <v>25010000</v>
      </c>
      <c r="B38" s="47" t="s">
        <v>27</v>
      </c>
      <c r="C38" s="41">
        <v>677846</v>
      </c>
      <c r="D38" s="41">
        <v>642812</v>
      </c>
      <c r="E38" s="41">
        <v>1040073</v>
      </c>
      <c r="F38" s="41">
        <v>1137549</v>
      </c>
      <c r="G38" s="41">
        <v>1214412</v>
      </c>
    </row>
    <row r="39" spans="1:7" ht="25.5" customHeight="1" thickBot="1">
      <c r="A39" s="39">
        <v>25020000</v>
      </c>
      <c r="B39" s="48" t="s">
        <v>28</v>
      </c>
      <c r="C39" s="41">
        <v>332946</v>
      </c>
      <c r="D39" s="41">
        <v>120786</v>
      </c>
      <c r="E39" s="41">
        <v>0</v>
      </c>
      <c r="F39" s="41">
        <v>0</v>
      </c>
      <c r="G39" s="41">
        <v>0</v>
      </c>
    </row>
    <row r="40" spans="1:7" ht="13.5" hidden="1" thickBot="1">
      <c r="A40" s="39"/>
      <c r="B40" s="49"/>
      <c r="C40" s="46"/>
      <c r="D40" s="41"/>
      <c r="E40" s="41"/>
      <c r="F40" s="41"/>
      <c r="G40" s="41"/>
    </row>
    <row r="41" spans="1:7" ht="16.5" hidden="1" thickBot="1">
      <c r="A41" s="32" t="s">
        <v>79</v>
      </c>
      <c r="B41" s="21"/>
      <c r="C41" s="21"/>
      <c r="D41" s="27"/>
      <c r="E41" s="27"/>
      <c r="F41" s="27"/>
      <c r="G41" s="27"/>
    </row>
    <row r="42" spans="1:7" ht="16.5" hidden="1" thickBot="1">
      <c r="A42" s="32" t="s">
        <v>77</v>
      </c>
      <c r="B42" s="29" t="s">
        <v>78</v>
      </c>
      <c r="C42" s="21"/>
      <c r="D42" s="27"/>
      <c r="E42" s="27"/>
      <c r="F42" s="27"/>
      <c r="G42" s="27"/>
    </row>
    <row r="43" spans="1:7" ht="16.5" hidden="1" thickBot="1">
      <c r="A43" s="32" t="s">
        <v>79</v>
      </c>
      <c r="B43" s="21"/>
      <c r="C43" s="21"/>
      <c r="D43" s="27"/>
      <c r="E43" s="27"/>
      <c r="F43" s="27"/>
      <c r="G43" s="27"/>
    </row>
    <row r="44" spans="1:7" ht="16.5" hidden="1" thickBot="1">
      <c r="A44" s="32" t="s">
        <v>80</v>
      </c>
      <c r="B44" s="29" t="s">
        <v>81</v>
      </c>
      <c r="C44" s="21"/>
      <c r="D44" s="27"/>
      <c r="E44" s="27"/>
      <c r="F44" s="27"/>
      <c r="G44" s="27"/>
    </row>
    <row r="45" spans="1:7" ht="16.5" hidden="1" thickBot="1">
      <c r="A45" s="32" t="s">
        <v>79</v>
      </c>
      <c r="B45" s="21"/>
      <c r="C45" s="21"/>
      <c r="D45" s="27"/>
      <c r="E45" s="27"/>
      <c r="F45" s="27"/>
      <c r="G45" s="27"/>
    </row>
    <row r="46" spans="1:7" ht="16.5" thickBot="1">
      <c r="A46" s="96" t="s">
        <v>142</v>
      </c>
      <c r="B46" s="97" t="s">
        <v>152</v>
      </c>
      <c r="C46" s="98">
        <f>C47+C48</f>
        <v>13919252</v>
      </c>
      <c r="D46" s="98">
        <f t="shared" ref="D46:G46" si="12">D47+D48</f>
        <v>29172498</v>
      </c>
      <c r="E46" s="98">
        <f t="shared" si="12"/>
        <v>35658373</v>
      </c>
      <c r="F46" s="98">
        <f t="shared" si="12"/>
        <v>37290749</v>
      </c>
      <c r="G46" s="98">
        <f t="shared" si="12"/>
        <v>38100612</v>
      </c>
    </row>
    <row r="47" spans="1:7" ht="16.5" thickBot="1">
      <c r="A47" s="99" t="s">
        <v>153</v>
      </c>
      <c r="B47" s="50" t="s">
        <v>59</v>
      </c>
      <c r="C47" s="27">
        <f>C14</f>
        <v>12908460</v>
      </c>
      <c r="D47" s="27">
        <f t="shared" ref="D47:G47" si="13">D14</f>
        <v>28408900</v>
      </c>
      <c r="E47" s="27">
        <f t="shared" si="13"/>
        <v>34618300</v>
      </c>
      <c r="F47" s="27">
        <f t="shared" si="13"/>
        <v>36153200</v>
      </c>
      <c r="G47" s="27">
        <f t="shared" si="13"/>
        <v>36886200</v>
      </c>
    </row>
    <row r="48" spans="1:7" ht="16.5" thickBot="1">
      <c r="A48" s="99" t="s">
        <v>153</v>
      </c>
      <c r="B48" s="50" t="s">
        <v>82</v>
      </c>
      <c r="C48" s="27">
        <f>C33</f>
        <v>1010792</v>
      </c>
      <c r="D48" s="27">
        <f t="shared" ref="D48:G48" si="14">D33</f>
        <v>763598</v>
      </c>
      <c r="E48" s="27">
        <f t="shared" si="14"/>
        <v>1040073</v>
      </c>
      <c r="F48" s="27">
        <f t="shared" si="14"/>
        <v>1137549</v>
      </c>
      <c r="G48" s="27">
        <f t="shared" si="14"/>
        <v>1214412</v>
      </c>
    </row>
    <row r="49" spans="1:7" hidden="1">
      <c r="A49" s="9"/>
      <c r="B49" s="9"/>
      <c r="C49" s="9"/>
      <c r="D49" s="9"/>
      <c r="E49" s="9"/>
      <c r="F49" s="9"/>
      <c r="G49" s="9"/>
    </row>
    <row r="50" spans="1:7" ht="29.25" hidden="1" customHeight="1" thickBot="1"/>
    <row r="51" spans="1:7" ht="16.5" thickBot="1">
      <c r="A51" s="36"/>
      <c r="B51" s="131" t="s">
        <v>154</v>
      </c>
      <c r="C51" s="132"/>
      <c r="D51" s="132"/>
      <c r="E51" s="133"/>
      <c r="F51" s="21"/>
      <c r="G51" s="21"/>
    </row>
    <row r="52" spans="1:7" ht="16.5" thickBot="1">
      <c r="A52" s="103" t="s">
        <v>155</v>
      </c>
      <c r="B52" s="104" t="s">
        <v>156</v>
      </c>
      <c r="C52" s="105">
        <v>0</v>
      </c>
      <c r="D52" s="105">
        <v>0</v>
      </c>
      <c r="E52" s="105">
        <v>0</v>
      </c>
      <c r="F52" s="105">
        <v>0</v>
      </c>
      <c r="G52" s="105">
        <v>0</v>
      </c>
    </row>
    <row r="53" spans="1:7" ht="16.5" thickBot="1">
      <c r="A53" s="33" t="s">
        <v>84</v>
      </c>
      <c r="B53" s="50" t="s">
        <v>85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</row>
    <row r="54" spans="1:7" ht="16.5" thickBot="1">
      <c r="A54" s="33" t="s">
        <v>86</v>
      </c>
      <c r="B54" s="50" t="s">
        <v>87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</row>
    <row r="55" spans="1:7" ht="16.5" thickBot="1">
      <c r="A55" s="103" t="s">
        <v>155</v>
      </c>
      <c r="B55" s="104" t="s">
        <v>157</v>
      </c>
      <c r="C55" s="105">
        <v>0</v>
      </c>
      <c r="D55" s="105">
        <v>0</v>
      </c>
      <c r="E55" s="105">
        <v>0</v>
      </c>
      <c r="F55" s="105">
        <v>0</v>
      </c>
      <c r="G55" s="105">
        <v>0</v>
      </c>
    </row>
    <row r="56" spans="1:7" ht="16.5" thickBot="1">
      <c r="A56" s="33" t="s">
        <v>84</v>
      </c>
      <c r="B56" s="50" t="s">
        <v>85</v>
      </c>
      <c r="C56" s="51">
        <v>0</v>
      </c>
      <c r="D56" s="51">
        <v>0</v>
      </c>
      <c r="E56" s="51">
        <v>0</v>
      </c>
      <c r="F56" s="51">
        <v>0</v>
      </c>
      <c r="G56" s="51">
        <v>0</v>
      </c>
    </row>
    <row r="57" spans="1:7" ht="28.5" customHeight="1" thickBot="1">
      <c r="A57" s="19" t="s">
        <v>83</v>
      </c>
      <c r="B57" s="19" t="s">
        <v>47</v>
      </c>
      <c r="C57" s="3" t="s">
        <v>1</v>
      </c>
      <c r="D57" s="4" t="s">
        <v>2</v>
      </c>
      <c r="E57" s="3" t="s">
        <v>3</v>
      </c>
      <c r="F57" s="3" t="s">
        <v>4</v>
      </c>
      <c r="G57" s="3" t="s">
        <v>5</v>
      </c>
    </row>
    <row r="58" spans="1:7" ht="16.5" thickBot="1">
      <c r="A58" s="33" t="s">
        <v>86</v>
      </c>
      <c r="B58" s="50" t="s">
        <v>87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</row>
    <row r="59" spans="1:7" ht="16.5" thickBot="1">
      <c r="A59" s="100" t="s">
        <v>158</v>
      </c>
      <c r="B59" s="101" t="s">
        <v>141</v>
      </c>
      <c r="C59" s="102">
        <v>0</v>
      </c>
      <c r="D59" s="102">
        <v>0</v>
      </c>
      <c r="E59" s="102">
        <v>0</v>
      </c>
      <c r="F59" s="102">
        <v>0</v>
      </c>
      <c r="G59" s="102">
        <v>0</v>
      </c>
    </row>
    <row r="60" spans="1:7" ht="16.5" thickBot="1">
      <c r="A60" s="33" t="s">
        <v>58</v>
      </c>
      <c r="B60" s="50" t="s">
        <v>59</v>
      </c>
      <c r="C60" s="51">
        <v>0</v>
      </c>
      <c r="D60" s="51">
        <v>0</v>
      </c>
      <c r="E60" s="51">
        <v>0</v>
      </c>
      <c r="F60" s="51">
        <v>0</v>
      </c>
      <c r="G60" s="51">
        <v>0</v>
      </c>
    </row>
    <row r="61" spans="1:7" ht="16.5" thickBot="1">
      <c r="A61" s="33" t="s">
        <v>58</v>
      </c>
      <c r="B61" s="106" t="s">
        <v>129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</row>
    <row r="62" spans="1:7" ht="16.5" thickBot="1">
      <c r="A62" s="36"/>
      <c r="B62" s="131" t="s">
        <v>159</v>
      </c>
      <c r="C62" s="132"/>
      <c r="D62" s="132"/>
      <c r="E62" s="133"/>
      <c r="F62" s="21"/>
      <c r="G62" s="21"/>
    </row>
    <row r="63" spans="1:7" ht="16.5" thickBot="1">
      <c r="A63" s="103" t="s">
        <v>160</v>
      </c>
      <c r="B63" s="104" t="s">
        <v>156</v>
      </c>
      <c r="C63" s="85">
        <f>C64+C65</f>
        <v>49711501</v>
      </c>
      <c r="D63" s="85">
        <f>D64+D65</f>
        <v>38769332</v>
      </c>
      <c r="E63" s="85">
        <f t="shared" ref="E63:G63" si="15">E64</f>
        <v>35350300</v>
      </c>
      <c r="F63" s="85">
        <f t="shared" si="15"/>
        <v>36276200</v>
      </c>
      <c r="G63" s="85">
        <f t="shared" si="15"/>
        <v>37724700</v>
      </c>
    </row>
    <row r="64" spans="1:7" ht="16.5" thickBot="1">
      <c r="A64" s="33" t="s">
        <v>89</v>
      </c>
      <c r="B64" s="50" t="s">
        <v>90</v>
      </c>
      <c r="C64" s="27">
        <v>46068039</v>
      </c>
      <c r="D64" s="27">
        <v>38533572</v>
      </c>
      <c r="E64" s="27">
        <v>35350300</v>
      </c>
      <c r="F64" s="27">
        <v>36276200</v>
      </c>
      <c r="G64" s="27">
        <v>37724700</v>
      </c>
    </row>
    <row r="65" spans="1:7" ht="16.5" thickBot="1">
      <c r="A65" s="33" t="s">
        <v>91</v>
      </c>
      <c r="B65" s="50" t="s">
        <v>92</v>
      </c>
      <c r="C65" s="27">
        <v>3643462</v>
      </c>
      <c r="D65" s="27">
        <v>235760</v>
      </c>
      <c r="E65" s="27">
        <v>0</v>
      </c>
      <c r="F65" s="27">
        <v>0</v>
      </c>
      <c r="G65" s="27">
        <v>0</v>
      </c>
    </row>
    <row r="66" spans="1:7" ht="16.5" thickBot="1">
      <c r="A66" s="103" t="s">
        <v>155</v>
      </c>
      <c r="B66" s="104" t="s">
        <v>157</v>
      </c>
      <c r="C66" s="51">
        <v>0</v>
      </c>
      <c r="D66" s="51">
        <v>0</v>
      </c>
      <c r="E66" s="51">
        <v>0</v>
      </c>
      <c r="F66" s="51">
        <v>0</v>
      </c>
      <c r="G66" s="51">
        <v>0</v>
      </c>
    </row>
    <row r="67" spans="1:7" ht="16.5" thickBot="1">
      <c r="A67" s="33" t="s">
        <v>89</v>
      </c>
      <c r="B67" s="50" t="s">
        <v>90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</row>
    <row r="68" spans="1:7" ht="16.5" thickBot="1">
      <c r="A68" s="33" t="s">
        <v>91</v>
      </c>
      <c r="B68" s="50" t="s">
        <v>92</v>
      </c>
      <c r="C68" s="51">
        <v>0</v>
      </c>
      <c r="D68" s="51">
        <v>0</v>
      </c>
      <c r="E68" s="51">
        <v>0</v>
      </c>
      <c r="F68" s="51">
        <v>0</v>
      </c>
      <c r="G68" s="51">
        <v>0</v>
      </c>
    </row>
    <row r="69" spans="1:7" ht="16.5" thickBot="1">
      <c r="A69" s="100" t="s">
        <v>158</v>
      </c>
      <c r="B69" s="101" t="s">
        <v>161</v>
      </c>
      <c r="C69" s="84">
        <f>C70+C71</f>
        <v>49711501</v>
      </c>
      <c r="D69" s="84">
        <f>D70+D71</f>
        <v>38769332</v>
      </c>
      <c r="E69" s="84">
        <f t="shared" ref="E69:G69" si="16">E70+E71</f>
        <v>35350300</v>
      </c>
      <c r="F69" s="84">
        <f t="shared" si="16"/>
        <v>36276200</v>
      </c>
      <c r="G69" s="84">
        <f t="shared" si="16"/>
        <v>37724700</v>
      </c>
    </row>
    <row r="70" spans="1:7" ht="16.5" thickBot="1">
      <c r="A70" s="33" t="s">
        <v>58</v>
      </c>
      <c r="B70" s="50" t="s">
        <v>59</v>
      </c>
      <c r="C70" s="27">
        <f>C63</f>
        <v>49711501</v>
      </c>
      <c r="D70" s="27">
        <f>D63</f>
        <v>38769332</v>
      </c>
      <c r="E70" s="27">
        <f t="shared" ref="E70:G70" si="17">E63</f>
        <v>35350300</v>
      </c>
      <c r="F70" s="27">
        <f t="shared" si="17"/>
        <v>36276200</v>
      </c>
      <c r="G70" s="27">
        <f t="shared" si="17"/>
        <v>37724700</v>
      </c>
    </row>
    <row r="71" spans="1:7" ht="16.5" thickBot="1">
      <c r="A71" s="33" t="s">
        <v>88</v>
      </c>
      <c r="B71" s="50" t="s">
        <v>60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</row>
    <row r="72" spans="1:7" ht="16.5" thickBot="1">
      <c r="A72" s="100" t="s">
        <v>158</v>
      </c>
      <c r="B72" s="101" t="s">
        <v>162</v>
      </c>
      <c r="C72" s="84">
        <f>C73+C74</f>
        <v>63630753</v>
      </c>
      <c r="D72" s="84">
        <f t="shared" ref="D72:G72" si="18">D73+D74</f>
        <v>67941830</v>
      </c>
      <c r="E72" s="84">
        <f t="shared" si="18"/>
        <v>71008673</v>
      </c>
      <c r="F72" s="84">
        <f t="shared" si="18"/>
        <v>73566949</v>
      </c>
      <c r="G72" s="84">
        <f t="shared" si="18"/>
        <v>75825312</v>
      </c>
    </row>
    <row r="73" spans="1:7" ht="16.5" thickBot="1">
      <c r="A73" s="33" t="s">
        <v>58</v>
      </c>
      <c r="B73" s="50" t="s">
        <v>59</v>
      </c>
      <c r="C73" s="27">
        <f>C47+C60+C70</f>
        <v>62619961</v>
      </c>
      <c r="D73" s="27">
        <f t="shared" ref="D73:G73" si="19">D47+D60+D70</f>
        <v>67178232</v>
      </c>
      <c r="E73" s="27">
        <f t="shared" si="19"/>
        <v>69968600</v>
      </c>
      <c r="F73" s="27">
        <f t="shared" si="19"/>
        <v>72429400</v>
      </c>
      <c r="G73" s="27">
        <f t="shared" si="19"/>
        <v>74610900</v>
      </c>
    </row>
    <row r="74" spans="1:7" ht="16.5" thickBot="1">
      <c r="A74" s="33" t="s">
        <v>58</v>
      </c>
      <c r="B74" s="50" t="s">
        <v>60</v>
      </c>
      <c r="C74" s="53">
        <f>C48+C61</f>
        <v>1010792</v>
      </c>
      <c r="D74" s="53">
        <f t="shared" ref="D74:G74" si="20">D48+D61</f>
        <v>763598</v>
      </c>
      <c r="E74" s="53">
        <f t="shared" si="20"/>
        <v>1040073</v>
      </c>
      <c r="F74" s="53">
        <f t="shared" si="20"/>
        <v>1137549</v>
      </c>
      <c r="G74" s="53">
        <f t="shared" si="20"/>
        <v>1214412</v>
      </c>
    </row>
  </sheetData>
  <mergeCells count="3">
    <mergeCell ref="B51:E51"/>
    <mergeCell ref="B62:E62"/>
    <mergeCell ref="B13:E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43"/>
  <sheetViews>
    <sheetView view="pageBreakPreview" topLeftCell="A19" zoomScale="85" zoomScaleNormal="100" zoomScaleSheetLayoutView="85" workbookViewId="0">
      <selection activeCell="G25" sqref="G25"/>
    </sheetView>
  </sheetViews>
  <sheetFormatPr defaultRowHeight="12.75"/>
  <cols>
    <col min="1" max="1" width="14.85546875" customWidth="1"/>
    <col min="2" max="2" width="52" customWidth="1"/>
    <col min="3" max="3" width="13" customWidth="1"/>
    <col min="4" max="4" width="13.42578125" customWidth="1"/>
    <col min="5" max="5" width="14.140625" customWidth="1"/>
    <col min="6" max="6" width="13.42578125" customWidth="1"/>
    <col min="7" max="7" width="16.85546875" customWidth="1"/>
  </cols>
  <sheetData>
    <row r="1" spans="1:7" ht="15.75">
      <c r="A1" s="1"/>
      <c r="F1" s="8" t="s">
        <v>93</v>
      </c>
      <c r="G1" s="9"/>
    </row>
    <row r="2" spans="1:7" ht="15.75">
      <c r="F2" s="30" t="s">
        <v>94</v>
      </c>
      <c r="G2" s="9"/>
    </row>
    <row r="3" spans="1:7" ht="15.75">
      <c r="A3" s="1"/>
      <c r="F3" s="10" t="s">
        <v>62</v>
      </c>
      <c r="G3" s="9"/>
    </row>
    <row r="4" spans="1:7" ht="15.75">
      <c r="A4" s="1"/>
      <c r="F4" s="10" t="s">
        <v>63</v>
      </c>
      <c r="G4" s="9"/>
    </row>
    <row r="5" spans="1:7" ht="15.75">
      <c r="A5" s="1"/>
      <c r="F5" s="10" t="s">
        <v>64</v>
      </c>
      <c r="G5" s="9"/>
    </row>
    <row r="7" spans="1:7" ht="31.5" customHeight="1">
      <c r="A7" s="137" t="s">
        <v>124</v>
      </c>
      <c r="B7" s="138"/>
      <c r="C7" s="138"/>
      <c r="D7" s="138"/>
      <c r="E7" s="138"/>
      <c r="F7" s="138"/>
      <c r="G7" s="138"/>
    </row>
    <row r="8" spans="1:7" ht="24.75" customHeight="1">
      <c r="A8" s="13" t="s">
        <v>0</v>
      </c>
      <c r="B8" s="9"/>
      <c r="C8" s="9"/>
      <c r="D8" s="9"/>
      <c r="E8" s="9"/>
      <c r="F8" s="9"/>
      <c r="G8" s="9"/>
    </row>
    <row r="9" spans="1:7" ht="20.25" customHeight="1">
      <c r="A9" s="14" t="s">
        <v>45</v>
      </c>
      <c r="B9" s="9"/>
      <c r="C9" s="9"/>
      <c r="D9" s="9"/>
      <c r="E9" s="9"/>
      <c r="F9" s="9"/>
      <c r="G9" s="9"/>
    </row>
    <row r="10" spans="1:7" ht="13.5" thickBot="1">
      <c r="A10" s="9"/>
      <c r="B10" s="9"/>
      <c r="C10" s="9"/>
      <c r="D10" s="9"/>
      <c r="E10" s="9"/>
      <c r="F10" s="9"/>
      <c r="G10" s="121" t="s">
        <v>6</v>
      </c>
    </row>
    <row r="11" spans="1:7" ht="45" customHeight="1" thickBot="1">
      <c r="A11" s="6" t="s">
        <v>11</v>
      </c>
      <c r="B11" s="5" t="s">
        <v>10</v>
      </c>
      <c r="C11" s="3" t="s">
        <v>1</v>
      </c>
      <c r="D11" s="4" t="s">
        <v>2</v>
      </c>
      <c r="E11" s="3" t="s">
        <v>3</v>
      </c>
      <c r="F11" s="3" t="s">
        <v>4</v>
      </c>
      <c r="G11" s="3" t="s">
        <v>5</v>
      </c>
    </row>
    <row r="12" spans="1:7" ht="16.5" thickBot="1">
      <c r="A12" s="32" t="s">
        <v>66</v>
      </c>
      <c r="B12" s="18" t="s">
        <v>49</v>
      </c>
      <c r="C12" s="19" t="s">
        <v>50</v>
      </c>
      <c r="D12" s="19" t="s">
        <v>51</v>
      </c>
      <c r="E12" s="19" t="s">
        <v>52</v>
      </c>
      <c r="F12" s="54" t="s">
        <v>71</v>
      </c>
      <c r="G12" s="19" t="s">
        <v>54</v>
      </c>
    </row>
    <row r="13" spans="1:7" ht="28.5" customHeight="1" thickBot="1">
      <c r="A13" s="107" t="s">
        <v>33</v>
      </c>
      <c r="B13" s="55" t="s">
        <v>29</v>
      </c>
      <c r="C13" s="84">
        <f>C14+C15</f>
        <v>44686237</v>
      </c>
      <c r="D13" s="84">
        <f t="shared" ref="D13:G13" si="0">D14+D15</f>
        <v>42122237</v>
      </c>
      <c r="E13" s="84">
        <f t="shared" si="0"/>
        <v>43591047</v>
      </c>
      <c r="F13" s="84">
        <f t="shared" si="0"/>
        <v>43894427</v>
      </c>
      <c r="G13" s="84">
        <f t="shared" si="0"/>
        <v>44268272</v>
      </c>
    </row>
    <row r="14" spans="1:7" ht="16.5" thickBot="1">
      <c r="A14" s="110" t="s">
        <v>163</v>
      </c>
      <c r="B14" s="29" t="s">
        <v>59</v>
      </c>
      <c r="C14" s="27">
        <v>43223752</v>
      </c>
      <c r="D14" s="27">
        <v>41489195</v>
      </c>
      <c r="E14" s="27">
        <f>42881800+175100+55200+2700+360000+75513+39063</f>
        <v>43589376</v>
      </c>
      <c r="F14" s="27">
        <f>43166700+360000+2844+58200+184400+41014+79514</f>
        <v>43892672</v>
      </c>
      <c r="G14" s="27">
        <f>43522400+360000+2985+61000+193600+42960+83488</f>
        <v>44266433</v>
      </c>
    </row>
    <row r="15" spans="1:7" ht="16.5" thickBot="1">
      <c r="A15" s="110" t="s">
        <v>163</v>
      </c>
      <c r="B15" s="29" t="s">
        <v>60</v>
      </c>
      <c r="C15" s="27">
        <f>1406543+111+30104+24129+1595+3</f>
        <v>1462485</v>
      </c>
      <c r="D15" s="27">
        <f>621380+11662</f>
        <v>633042</v>
      </c>
      <c r="E15" s="27">
        <v>1671</v>
      </c>
      <c r="F15" s="27">
        <v>1755</v>
      </c>
      <c r="G15" s="27">
        <v>1839</v>
      </c>
    </row>
    <row r="16" spans="1:7" ht="37.5" customHeight="1" thickBot="1">
      <c r="A16" s="107" t="s">
        <v>34</v>
      </c>
      <c r="B16" s="56" t="s">
        <v>30</v>
      </c>
      <c r="C16" s="84">
        <f>C17+C18</f>
        <v>16434525</v>
      </c>
      <c r="D16" s="84">
        <f t="shared" ref="D16:G16" si="1">D17+D18</f>
        <v>18550401</v>
      </c>
      <c r="E16" s="84">
        <f t="shared" si="1"/>
        <v>20644011</v>
      </c>
      <c r="F16" s="84">
        <f t="shared" si="1"/>
        <v>22536923</v>
      </c>
      <c r="G16" s="84">
        <f t="shared" si="1"/>
        <v>24062155</v>
      </c>
    </row>
    <row r="17" spans="1:7" ht="16.5" thickBot="1">
      <c r="A17" s="110" t="s">
        <v>163</v>
      </c>
      <c r="B17" s="29" t="s">
        <v>59</v>
      </c>
      <c r="C17" s="27">
        <v>13849684</v>
      </c>
      <c r="D17" s="27">
        <v>17800905</v>
      </c>
      <c r="E17" s="27">
        <v>19608024</v>
      </c>
      <c r="F17" s="27">
        <v>21403672</v>
      </c>
      <c r="G17" s="27">
        <v>22852252</v>
      </c>
    </row>
    <row r="18" spans="1:7" ht="16.5" thickBot="1">
      <c r="A18" s="110" t="s">
        <v>163</v>
      </c>
      <c r="B18" s="29" t="s">
        <v>60</v>
      </c>
      <c r="C18" s="27">
        <f>1669478+636650+278713</f>
        <v>2584841</v>
      </c>
      <c r="D18" s="27">
        <f>628710+120786</f>
        <v>749496</v>
      </c>
      <c r="E18" s="27">
        <v>1035987</v>
      </c>
      <c r="F18" s="27">
        <v>1133251</v>
      </c>
      <c r="G18" s="27">
        <v>1209903</v>
      </c>
    </row>
    <row r="19" spans="1:7" ht="44.25" customHeight="1" thickBot="1">
      <c r="A19" s="82">
        <v>14</v>
      </c>
      <c r="B19" s="57" t="s">
        <v>31</v>
      </c>
      <c r="C19" s="84">
        <f>C20+C21</f>
        <v>2549249</v>
      </c>
      <c r="D19" s="84">
        <f t="shared" ref="D19:G19" si="2">D20+D21</f>
        <v>7313192</v>
      </c>
      <c r="E19" s="84">
        <f t="shared" si="2"/>
        <v>6770615</v>
      </c>
      <c r="F19" s="84">
        <f t="shared" si="2"/>
        <v>7132599</v>
      </c>
      <c r="G19" s="84">
        <f t="shared" si="2"/>
        <v>7491885</v>
      </c>
    </row>
    <row r="20" spans="1:7" ht="16.5" thickBot="1">
      <c r="A20" s="110" t="s">
        <v>163</v>
      </c>
      <c r="B20" s="29" t="s">
        <v>59</v>
      </c>
      <c r="C20" s="27">
        <v>2422942</v>
      </c>
      <c r="D20" s="27">
        <v>6468762</v>
      </c>
      <c r="E20" s="27">
        <v>6768200</v>
      </c>
      <c r="F20" s="27">
        <v>7130056</v>
      </c>
      <c r="G20" s="27">
        <v>7489215</v>
      </c>
    </row>
    <row r="21" spans="1:7" ht="16.5" thickBot="1">
      <c r="A21" s="110" t="s">
        <v>163</v>
      </c>
      <c r="B21" s="29" t="s">
        <v>60</v>
      </c>
      <c r="C21" s="27">
        <f>105319+20988</f>
        <v>126307</v>
      </c>
      <c r="D21" s="27">
        <f>841990+2440</f>
        <v>844430</v>
      </c>
      <c r="E21" s="27">
        <v>2415</v>
      </c>
      <c r="F21" s="27">
        <v>2543</v>
      </c>
      <c r="G21" s="27">
        <v>2670</v>
      </c>
    </row>
    <row r="22" spans="1:7" ht="26.25" thickBot="1">
      <c r="A22" s="108">
        <v>37</v>
      </c>
      <c r="B22" s="58" t="s">
        <v>32</v>
      </c>
      <c r="C22" s="109">
        <f>C23+C24</f>
        <v>0</v>
      </c>
      <c r="D22" s="109">
        <f t="shared" ref="D22:G22" si="3">D23+D24</f>
        <v>1000</v>
      </c>
      <c r="E22" s="109">
        <f t="shared" si="3"/>
        <v>3000</v>
      </c>
      <c r="F22" s="109">
        <f t="shared" si="3"/>
        <v>3000</v>
      </c>
      <c r="G22" s="109">
        <f t="shared" si="3"/>
        <v>3000</v>
      </c>
    </row>
    <row r="23" spans="1:7" ht="16.5" thickBot="1">
      <c r="A23" s="110" t="s">
        <v>163</v>
      </c>
      <c r="B23" s="29" t="s">
        <v>59</v>
      </c>
      <c r="C23" s="41">
        <v>0</v>
      </c>
      <c r="D23" s="41">
        <v>1000</v>
      </c>
      <c r="E23" s="41">
        <v>3000</v>
      </c>
      <c r="F23" s="41">
        <v>3000</v>
      </c>
      <c r="G23" s="41">
        <v>3000</v>
      </c>
    </row>
    <row r="24" spans="1:7" ht="16.5" thickBot="1">
      <c r="A24" s="110" t="s">
        <v>163</v>
      </c>
      <c r="B24" s="29" t="s">
        <v>60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</row>
    <row r="25" spans="1:7" ht="42" customHeight="1" thickBot="1">
      <c r="A25" s="6" t="s">
        <v>11</v>
      </c>
      <c r="B25" s="5" t="s">
        <v>10</v>
      </c>
      <c r="C25" s="3" t="s">
        <v>1</v>
      </c>
      <c r="D25" s="4" t="s">
        <v>2</v>
      </c>
      <c r="E25" s="3" t="s">
        <v>3</v>
      </c>
      <c r="F25" s="3" t="s">
        <v>4</v>
      </c>
      <c r="G25" s="3" t="s">
        <v>5</v>
      </c>
    </row>
    <row r="26" spans="1:7" ht="16.5" customHeight="1" thickBot="1">
      <c r="A26" s="32" t="s">
        <v>66</v>
      </c>
      <c r="B26" s="18" t="s">
        <v>49</v>
      </c>
      <c r="C26" s="19" t="s">
        <v>50</v>
      </c>
      <c r="D26" s="19" t="s">
        <v>51</v>
      </c>
      <c r="E26" s="19" t="s">
        <v>52</v>
      </c>
      <c r="F26" s="54" t="s">
        <v>71</v>
      </c>
      <c r="G26" s="19" t="s">
        <v>54</v>
      </c>
    </row>
    <row r="27" spans="1:7" ht="16.5" thickBot="1">
      <c r="A27" s="111" t="s">
        <v>163</v>
      </c>
      <c r="B27" s="87" t="s">
        <v>164</v>
      </c>
      <c r="C27" s="84">
        <f>C28+C29</f>
        <v>63670011</v>
      </c>
      <c r="D27" s="84">
        <f t="shared" ref="D27:G27" si="4">D28+D29</f>
        <v>67986830</v>
      </c>
      <c r="E27" s="84">
        <f t="shared" si="4"/>
        <v>71008673</v>
      </c>
      <c r="F27" s="84">
        <f t="shared" si="4"/>
        <v>73566949</v>
      </c>
      <c r="G27" s="84">
        <f t="shared" si="4"/>
        <v>75825312</v>
      </c>
    </row>
    <row r="28" spans="1:7" ht="16.5" thickBot="1">
      <c r="A28" s="110" t="s">
        <v>163</v>
      </c>
      <c r="B28" s="29" t="s">
        <v>59</v>
      </c>
      <c r="C28" s="27">
        <f>C14+C20+C23+C17</f>
        <v>59496378</v>
      </c>
      <c r="D28" s="27">
        <f t="shared" ref="D28:G28" si="5">D14+D20+D23+D17</f>
        <v>65759862</v>
      </c>
      <c r="E28" s="27">
        <f t="shared" si="5"/>
        <v>69968600</v>
      </c>
      <c r="F28" s="27">
        <f t="shared" si="5"/>
        <v>72429400</v>
      </c>
      <c r="G28" s="27">
        <f t="shared" si="5"/>
        <v>74610900</v>
      </c>
    </row>
    <row r="29" spans="1:7" ht="16.5" thickBot="1">
      <c r="A29" s="32" t="s">
        <v>58</v>
      </c>
      <c r="B29" s="29" t="s">
        <v>60</v>
      </c>
      <c r="C29" s="27">
        <f>C15+C18+C21+C24</f>
        <v>4173633</v>
      </c>
      <c r="D29" s="27">
        <f t="shared" ref="D29:G29" si="6">D15+D18+D21+D24</f>
        <v>2226968</v>
      </c>
      <c r="E29" s="27">
        <f t="shared" si="6"/>
        <v>1040073</v>
      </c>
      <c r="F29" s="27">
        <f t="shared" si="6"/>
        <v>1137549</v>
      </c>
      <c r="G29" s="27">
        <f t="shared" si="6"/>
        <v>1214412</v>
      </c>
    </row>
    <row r="30" spans="1:7">
      <c r="A30" s="9"/>
      <c r="B30" s="9"/>
      <c r="C30" s="9"/>
      <c r="D30" s="9"/>
      <c r="E30" s="9"/>
      <c r="F30" s="9"/>
      <c r="G30" s="9"/>
    </row>
    <row r="31" spans="1:7">
      <c r="A31" s="9"/>
      <c r="B31" s="9"/>
      <c r="C31" s="9"/>
      <c r="D31" s="9"/>
      <c r="E31" s="9"/>
      <c r="F31" s="9"/>
      <c r="G31" s="9"/>
    </row>
    <row r="32" spans="1:7">
      <c r="A32" s="9"/>
      <c r="B32" s="9"/>
      <c r="C32" s="9"/>
      <c r="D32" s="9"/>
      <c r="E32" s="9"/>
      <c r="F32" s="9"/>
      <c r="G32" s="9"/>
    </row>
    <row r="33" spans="1:7">
      <c r="A33" s="9"/>
      <c r="B33" s="9"/>
      <c r="C33" s="9"/>
      <c r="D33" s="9"/>
      <c r="E33" s="9"/>
      <c r="F33" s="9"/>
      <c r="G33" s="9"/>
    </row>
    <row r="34" spans="1:7">
      <c r="A34" s="9"/>
      <c r="B34" s="9"/>
      <c r="C34" s="9"/>
      <c r="D34" s="9"/>
      <c r="E34" s="9"/>
      <c r="F34" s="9"/>
      <c r="G34" s="9"/>
    </row>
    <row r="35" spans="1:7">
      <c r="A35" s="9"/>
      <c r="B35" s="9"/>
      <c r="C35" s="9"/>
      <c r="D35" s="9"/>
      <c r="E35" s="9"/>
      <c r="F35" s="9"/>
      <c r="G35" s="9"/>
    </row>
    <row r="36" spans="1:7">
      <c r="A36" s="9"/>
      <c r="B36" s="9"/>
      <c r="C36" s="9"/>
      <c r="D36" s="9"/>
      <c r="E36" s="9"/>
      <c r="F36" s="9"/>
      <c r="G36" s="9"/>
    </row>
    <row r="37" spans="1:7">
      <c r="A37" s="9"/>
      <c r="B37" s="9"/>
      <c r="C37" s="9"/>
      <c r="D37" s="9"/>
      <c r="E37" s="9"/>
      <c r="F37" s="9"/>
      <c r="G37" s="9"/>
    </row>
    <row r="38" spans="1:7">
      <c r="A38" s="9"/>
      <c r="B38" s="9"/>
      <c r="C38" s="9"/>
      <c r="D38" s="9"/>
      <c r="E38" s="9"/>
      <c r="F38" s="9"/>
      <c r="G38" s="9"/>
    </row>
    <row r="39" spans="1:7">
      <c r="A39" s="9"/>
      <c r="B39" s="9"/>
      <c r="C39" s="9"/>
      <c r="D39" s="9"/>
      <c r="E39" s="9"/>
      <c r="F39" s="9"/>
      <c r="G39" s="9"/>
    </row>
    <row r="40" spans="1:7">
      <c r="A40" s="9"/>
      <c r="B40" s="9"/>
      <c r="C40" s="9"/>
      <c r="D40" s="9"/>
      <c r="E40" s="9"/>
      <c r="F40" s="9"/>
      <c r="G40" s="9"/>
    </row>
    <row r="41" spans="1:7">
      <c r="A41" s="9"/>
      <c r="B41" s="9"/>
      <c r="C41" s="9"/>
      <c r="D41" s="9"/>
      <c r="E41" s="9"/>
      <c r="F41" s="9"/>
      <c r="G41" s="9"/>
    </row>
    <row r="42" spans="1:7">
      <c r="A42" s="9"/>
      <c r="B42" s="9"/>
      <c r="C42" s="9"/>
      <c r="D42" s="9"/>
      <c r="E42" s="9"/>
      <c r="F42" s="9"/>
      <c r="G42" s="9"/>
    </row>
    <row r="43" spans="1:7">
      <c r="A43" s="9"/>
      <c r="B43" s="9"/>
      <c r="C43" s="9"/>
      <c r="D43" s="9"/>
      <c r="E43" s="9"/>
      <c r="F43" s="9"/>
      <c r="G43" s="9"/>
    </row>
  </sheetData>
  <mergeCells count="1">
    <mergeCell ref="A7:G7"/>
  </mergeCells>
  <pageMargins left="0.7" right="0.7" top="0.75" bottom="0.75" header="0.3" footer="0.3"/>
  <pageSetup paperSize="9" scale="96" orientation="landscape" r:id="rId1"/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G135"/>
  <sheetViews>
    <sheetView view="pageBreakPreview" topLeftCell="A32" zoomScaleNormal="100" zoomScaleSheetLayoutView="100" workbookViewId="0">
      <selection activeCell="B11" sqref="B11"/>
    </sheetView>
  </sheetViews>
  <sheetFormatPr defaultRowHeight="12.75"/>
  <cols>
    <col min="1" max="1" width="9.140625" customWidth="1"/>
    <col min="2" max="2" width="58.85546875" customWidth="1"/>
    <col min="3" max="3" width="14.28515625" customWidth="1"/>
    <col min="4" max="4" width="16" customWidth="1"/>
    <col min="5" max="5" width="14.85546875" customWidth="1"/>
    <col min="6" max="6" width="16" customWidth="1"/>
    <col min="7" max="7" width="14.85546875" customWidth="1"/>
  </cols>
  <sheetData>
    <row r="1" spans="1:7" ht="15.75">
      <c r="A1" s="8"/>
      <c r="B1" s="9"/>
      <c r="C1" s="9"/>
      <c r="D1" s="9"/>
      <c r="E1" s="9"/>
      <c r="F1" s="8" t="s">
        <v>95</v>
      </c>
      <c r="G1" s="9"/>
    </row>
    <row r="2" spans="1:7" ht="15.75">
      <c r="A2" s="9"/>
      <c r="B2" s="9"/>
      <c r="C2" s="9"/>
      <c r="D2" s="9"/>
      <c r="E2" s="9"/>
      <c r="F2" s="30" t="s">
        <v>42</v>
      </c>
      <c r="G2" s="9"/>
    </row>
    <row r="3" spans="1:7" ht="15.75">
      <c r="A3" s="8"/>
      <c r="B3" s="9"/>
      <c r="C3" s="9"/>
      <c r="D3" s="9"/>
      <c r="E3" s="9"/>
      <c r="F3" s="10" t="s">
        <v>62</v>
      </c>
      <c r="G3" s="9"/>
    </row>
    <row r="4" spans="1:7" ht="15.75">
      <c r="A4" s="8"/>
      <c r="B4" s="9"/>
      <c r="C4" s="9"/>
      <c r="D4" s="9"/>
      <c r="E4" s="9"/>
      <c r="F4" s="10" t="s">
        <v>43</v>
      </c>
      <c r="G4" s="9"/>
    </row>
    <row r="5" spans="1:7" ht="15.75">
      <c r="A5" s="8"/>
      <c r="B5" s="9"/>
      <c r="C5" s="9"/>
      <c r="D5" s="9"/>
      <c r="E5" s="9"/>
      <c r="F5" s="10" t="s">
        <v>64</v>
      </c>
      <c r="G5" s="9"/>
    </row>
    <row r="6" spans="1:7">
      <c r="A6" s="9"/>
      <c r="B6" s="9"/>
      <c r="C6" s="9"/>
      <c r="D6" s="9"/>
      <c r="E6" s="9"/>
      <c r="F6" s="9"/>
      <c r="G6" s="9"/>
    </row>
    <row r="7" spans="1:7" ht="18.75">
      <c r="A7" s="137" t="s">
        <v>12</v>
      </c>
      <c r="B7" s="138"/>
      <c r="C7" s="138"/>
      <c r="D7" s="138"/>
      <c r="E7" s="138"/>
      <c r="F7" s="138"/>
      <c r="G7" s="138"/>
    </row>
    <row r="8" spans="1:7" ht="18.75">
      <c r="A8" s="137" t="s">
        <v>13</v>
      </c>
      <c r="B8" s="138"/>
      <c r="C8" s="138"/>
      <c r="D8" s="138"/>
      <c r="E8" s="138"/>
      <c r="F8" s="138"/>
      <c r="G8" s="138"/>
    </row>
    <row r="9" spans="1:7">
      <c r="A9" s="31"/>
      <c r="B9" s="9"/>
      <c r="C9" s="9"/>
      <c r="D9" s="9"/>
      <c r="E9" s="9"/>
      <c r="F9" s="9"/>
      <c r="G9" s="9"/>
    </row>
    <row r="10" spans="1:7">
      <c r="A10" s="13" t="s">
        <v>0</v>
      </c>
      <c r="B10" s="9"/>
      <c r="C10" s="9"/>
      <c r="D10" s="9"/>
      <c r="E10" s="9"/>
      <c r="F10" s="9"/>
      <c r="G10" s="9"/>
    </row>
    <row r="11" spans="1:7">
      <c r="A11" s="14" t="s">
        <v>45</v>
      </c>
      <c r="B11" s="9"/>
      <c r="C11" s="9"/>
      <c r="D11" s="9"/>
      <c r="E11" s="9"/>
      <c r="F11" s="9"/>
      <c r="G11" s="9"/>
    </row>
    <row r="12" spans="1:7">
      <c r="A12" s="9"/>
      <c r="B12" s="9"/>
      <c r="C12" s="9"/>
      <c r="D12" s="9"/>
      <c r="E12" s="9"/>
      <c r="F12" s="9"/>
      <c r="G12" s="9"/>
    </row>
    <row r="13" spans="1:7">
      <c r="A13" s="59"/>
      <c r="B13" s="9"/>
      <c r="C13" s="9"/>
      <c r="D13" s="9"/>
      <c r="E13" s="9"/>
      <c r="F13" s="9"/>
      <c r="G13" s="9"/>
    </row>
    <row r="14" spans="1:7" ht="15.75" thickBot="1">
      <c r="A14" s="9"/>
      <c r="B14" s="9"/>
      <c r="C14" s="9"/>
      <c r="D14" s="9"/>
      <c r="E14" s="9"/>
      <c r="F14" s="9"/>
      <c r="G14" s="123" t="s">
        <v>187</v>
      </c>
    </row>
    <row r="15" spans="1:7" ht="30.75" thickBot="1">
      <c r="A15" s="19" t="s">
        <v>83</v>
      </c>
      <c r="B15" s="19" t="s">
        <v>47</v>
      </c>
      <c r="C15" s="3" t="s">
        <v>1</v>
      </c>
      <c r="D15" s="4" t="s">
        <v>2</v>
      </c>
      <c r="E15" s="3" t="s">
        <v>3</v>
      </c>
      <c r="F15" s="3" t="s">
        <v>4</v>
      </c>
      <c r="G15" s="3" t="s">
        <v>5</v>
      </c>
    </row>
    <row r="16" spans="1:7" ht="16.5" thickBot="1">
      <c r="A16" s="32" t="s">
        <v>66</v>
      </c>
      <c r="B16" s="32" t="s">
        <v>67</v>
      </c>
      <c r="C16" s="33" t="s">
        <v>68</v>
      </c>
      <c r="D16" s="33" t="s">
        <v>69</v>
      </c>
      <c r="E16" s="33" t="s">
        <v>70</v>
      </c>
      <c r="F16" s="32" t="s">
        <v>71</v>
      </c>
      <c r="G16" s="33" t="s">
        <v>72</v>
      </c>
    </row>
    <row r="17" spans="1:7" ht="16.5" thickBot="1">
      <c r="A17" s="73" t="s">
        <v>165</v>
      </c>
      <c r="B17" s="87" t="s">
        <v>166</v>
      </c>
      <c r="C17" s="84">
        <f>C18+C19</f>
        <v>39980862</v>
      </c>
      <c r="D17" s="84">
        <f t="shared" ref="D17:G17" si="0">D18+D19</f>
        <v>40554988</v>
      </c>
      <c r="E17" s="84">
        <f t="shared" si="0"/>
        <v>42603024</v>
      </c>
      <c r="F17" s="84">
        <f t="shared" si="0"/>
        <v>42873144</v>
      </c>
      <c r="G17" s="84">
        <f t="shared" si="0"/>
        <v>43214162</v>
      </c>
    </row>
    <row r="18" spans="1:7" ht="16.5" thickBot="1">
      <c r="A18" s="32" t="s">
        <v>58</v>
      </c>
      <c r="B18" s="29" t="s">
        <v>59</v>
      </c>
      <c r="C18" s="27">
        <v>39957021</v>
      </c>
      <c r="D18" s="27">
        <v>40543326</v>
      </c>
      <c r="E18" s="27">
        <f>42881800-280447</f>
        <v>42601353</v>
      </c>
      <c r="F18" s="27">
        <f>42871389</f>
        <v>42871389</v>
      </c>
      <c r="G18" s="27">
        <v>43212323</v>
      </c>
    </row>
    <row r="19" spans="1:7" ht="16.5" thickBot="1">
      <c r="A19" s="32" t="s">
        <v>58</v>
      </c>
      <c r="B19" s="29" t="s">
        <v>60</v>
      </c>
      <c r="C19" s="27">
        <f>23730+111</f>
        <v>23841</v>
      </c>
      <c r="D19" s="27">
        <v>11662</v>
      </c>
      <c r="E19" s="27">
        <v>1671</v>
      </c>
      <c r="F19" s="27">
        <v>1755</v>
      </c>
      <c r="G19" s="27">
        <v>1839</v>
      </c>
    </row>
    <row r="20" spans="1:7" ht="16.5" hidden="1" thickBot="1">
      <c r="A20" s="17" t="s">
        <v>96</v>
      </c>
      <c r="B20" s="29" t="s">
        <v>97</v>
      </c>
      <c r="C20" s="27"/>
      <c r="D20" s="27"/>
      <c r="E20" s="27"/>
      <c r="F20" s="27"/>
      <c r="G20" s="27"/>
    </row>
    <row r="21" spans="1:7" ht="16.5" hidden="1" thickBot="1">
      <c r="A21" s="32" t="s">
        <v>58</v>
      </c>
      <c r="B21" s="29" t="s">
        <v>59</v>
      </c>
      <c r="C21" s="27"/>
      <c r="D21" s="27"/>
      <c r="E21" s="27"/>
      <c r="F21" s="27"/>
      <c r="G21" s="27"/>
    </row>
    <row r="22" spans="1:7" ht="16.5" hidden="1" thickBot="1">
      <c r="A22" s="32" t="s">
        <v>58</v>
      </c>
      <c r="B22" s="29" t="s">
        <v>60</v>
      </c>
      <c r="C22" s="27"/>
      <c r="D22" s="27"/>
      <c r="E22" s="27"/>
      <c r="F22" s="27"/>
      <c r="G22" s="27"/>
    </row>
    <row r="23" spans="1:7" ht="16.5" hidden="1" thickBot="1">
      <c r="A23" s="17" t="s">
        <v>98</v>
      </c>
      <c r="B23" s="29" t="s">
        <v>99</v>
      </c>
      <c r="C23" s="27"/>
      <c r="D23" s="27"/>
      <c r="E23" s="27"/>
      <c r="F23" s="27"/>
      <c r="G23" s="27"/>
    </row>
    <row r="24" spans="1:7" ht="16.5" hidden="1" thickBot="1">
      <c r="A24" s="32" t="s">
        <v>58</v>
      </c>
      <c r="B24" s="29" t="s">
        <v>59</v>
      </c>
      <c r="C24" s="27"/>
      <c r="D24" s="27"/>
      <c r="E24" s="27"/>
      <c r="F24" s="27"/>
      <c r="G24" s="27"/>
    </row>
    <row r="25" spans="1:7" ht="16.5" hidden="1" thickBot="1">
      <c r="A25" s="32" t="s">
        <v>58</v>
      </c>
      <c r="B25" s="29" t="s">
        <v>60</v>
      </c>
      <c r="C25" s="27"/>
      <c r="D25" s="27"/>
      <c r="E25" s="27"/>
      <c r="F25" s="27"/>
      <c r="G25" s="27"/>
    </row>
    <row r="26" spans="1:7" ht="16.5" thickBot="1">
      <c r="A26" s="112" t="s">
        <v>167</v>
      </c>
      <c r="B26" s="87" t="s">
        <v>168</v>
      </c>
      <c r="C26" s="84">
        <f>C27+C28</f>
        <v>16536820</v>
      </c>
      <c r="D26" s="84">
        <f t="shared" ref="D26:G26" si="1">D27+D28</f>
        <v>18997096</v>
      </c>
      <c r="E26" s="84">
        <f t="shared" si="1"/>
        <v>21100660</v>
      </c>
      <c r="F26" s="84">
        <f t="shared" si="1"/>
        <v>22998574</v>
      </c>
      <c r="G26" s="84">
        <f t="shared" si="1"/>
        <v>24528782</v>
      </c>
    </row>
    <row r="27" spans="1:7" ht="16.5" thickBot="1">
      <c r="A27" s="32" t="s">
        <v>58</v>
      </c>
      <c r="B27" s="29" t="s">
        <v>59</v>
      </c>
      <c r="C27" s="27">
        <v>14173625</v>
      </c>
      <c r="D27" s="27">
        <v>18247600</v>
      </c>
      <c r="E27" s="27">
        <f>75513+39063+360000+19608024-17927</f>
        <v>20064673</v>
      </c>
      <c r="F27" s="27">
        <f>21384795+360000+41014+79514</f>
        <v>21865323</v>
      </c>
      <c r="G27" s="27">
        <f>22832431+42960+83488+360000</f>
        <v>23318879</v>
      </c>
    </row>
    <row r="28" spans="1:7" ht="16.5" thickBot="1">
      <c r="A28" s="32" t="s">
        <v>58</v>
      </c>
      <c r="B28" s="29" t="s">
        <v>60</v>
      </c>
      <c r="C28" s="27">
        <f>636650+30104+24129+278713+1393599</f>
        <v>2363195</v>
      </c>
      <c r="D28" s="27">
        <f>628710+120786</f>
        <v>749496</v>
      </c>
      <c r="E28" s="27">
        <v>1035987</v>
      </c>
      <c r="F28" s="27">
        <v>1133251</v>
      </c>
      <c r="G28" s="27">
        <v>1209903</v>
      </c>
    </row>
    <row r="29" spans="1:7" ht="16.5" thickBot="1">
      <c r="A29" s="112" t="s">
        <v>169</v>
      </c>
      <c r="B29" s="87" t="s">
        <v>170</v>
      </c>
      <c r="C29" s="84">
        <f>C30+C31</f>
        <v>203101</v>
      </c>
      <c r="D29" s="84">
        <f t="shared" ref="D29:G29" si="2">D30+D31</f>
        <v>164870</v>
      </c>
      <c r="E29" s="84">
        <f t="shared" si="2"/>
        <v>175100</v>
      </c>
      <c r="F29" s="84">
        <f t="shared" si="2"/>
        <v>184400</v>
      </c>
      <c r="G29" s="84">
        <f t="shared" si="2"/>
        <v>193600</v>
      </c>
    </row>
    <row r="30" spans="1:7" ht="16.5" thickBot="1">
      <c r="A30" s="32" t="s">
        <v>58</v>
      </c>
      <c r="B30" s="29" t="s">
        <v>59</v>
      </c>
      <c r="C30" s="27">
        <v>102006</v>
      </c>
      <c r="D30" s="27">
        <v>164870</v>
      </c>
      <c r="E30" s="27">
        <v>175100</v>
      </c>
      <c r="F30" s="27">
        <v>184400</v>
      </c>
      <c r="G30" s="27">
        <v>193600</v>
      </c>
    </row>
    <row r="31" spans="1:7" ht="16.5" thickBot="1">
      <c r="A31" s="32" t="s">
        <v>58</v>
      </c>
      <c r="B31" s="29" t="s">
        <v>60</v>
      </c>
      <c r="C31" s="27">
        <f>99500+1595</f>
        <v>101095</v>
      </c>
      <c r="D31" s="27">
        <v>0</v>
      </c>
      <c r="E31" s="27">
        <v>0</v>
      </c>
      <c r="F31" s="27">
        <v>0</v>
      </c>
      <c r="G31" s="27">
        <v>0</v>
      </c>
    </row>
    <row r="32" spans="1:7" ht="16.5" thickBot="1">
      <c r="A32" s="112" t="s">
        <v>171</v>
      </c>
      <c r="B32" s="87" t="s">
        <v>172</v>
      </c>
      <c r="C32" s="84">
        <f>C33+C36</f>
        <v>44617</v>
      </c>
      <c r="D32" s="84">
        <f>D33+D36</f>
        <v>52000</v>
      </c>
      <c r="E32" s="84">
        <f>E33+E36</f>
        <v>55200</v>
      </c>
      <c r="F32" s="84">
        <f t="shared" ref="F32:G32" si="3">F33+F36</f>
        <v>58200</v>
      </c>
      <c r="G32" s="84">
        <f t="shared" si="3"/>
        <v>61000</v>
      </c>
    </row>
    <row r="33" spans="1:7" ht="18.75" customHeight="1" thickBot="1">
      <c r="A33" s="32" t="s">
        <v>58</v>
      </c>
      <c r="B33" s="29" t="s">
        <v>59</v>
      </c>
      <c r="C33" s="27">
        <v>44617</v>
      </c>
      <c r="D33" s="27">
        <v>52000</v>
      </c>
      <c r="E33" s="27">
        <v>55200</v>
      </c>
      <c r="F33" s="27">
        <v>58200</v>
      </c>
      <c r="G33" s="27">
        <v>61000</v>
      </c>
    </row>
    <row r="34" spans="1:7" ht="30.75" thickBot="1">
      <c r="A34" s="16" t="s">
        <v>83</v>
      </c>
      <c r="B34" s="16" t="s">
        <v>47</v>
      </c>
      <c r="C34" s="3" t="s">
        <v>1</v>
      </c>
      <c r="D34" s="4" t="s">
        <v>2</v>
      </c>
      <c r="E34" s="3" t="s">
        <v>3</v>
      </c>
      <c r="F34" s="3" t="s">
        <v>4</v>
      </c>
      <c r="G34" s="3" t="s">
        <v>5</v>
      </c>
    </row>
    <row r="35" spans="1:7" ht="17.25" thickBot="1">
      <c r="A35" s="60" t="s">
        <v>100</v>
      </c>
      <c r="B35" s="16" t="s">
        <v>49</v>
      </c>
      <c r="C35" s="16" t="s">
        <v>50</v>
      </c>
      <c r="D35" s="16" t="s">
        <v>51</v>
      </c>
      <c r="E35" s="16" t="s">
        <v>52</v>
      </c>
      <c r="F35" s="18" t="s">
        <v>53</v>
      </c>
      <c r="G35" s="16" t="s">
        <v>54</v>
      </c>
    </row>
    <row r="36" spans="1:7" ht="17.25" thickBot="1">
      <c r="A36" s="61" t="s">
        <v>101</v>
      </c>
      <c r="B36" s="62" t="s">
        <v>102</v>
      </c>
      <c r="C36" s="64">
        <v>0</v>
      </c>
      <c r="D36" s="27">
        <v>0</v>
      </c>
      <c r="E36" s="64">
        <v>0</v>
      </c>
      <c r="F36" s="27">
        <v>0</v>
      </c>
      <c r="G36" s="27">
        <v>0</v>
      </c>
    </row>
    <row r="37" spans="1:7" ht="17.25" thickBot="1">
      <c r="A37" s="113" t="s">
        <v>173</v>
      </c>
      <c r="B37" s="114" t="s">
        <v>174</v>
      </c>
      <c r="C37" s="115">
        <f>C38+C39</f>
        <v>5751809</v>
      </c>
      <c r="D37" s="115">
        <f t="shared" ref="D37:G37" si="4">D38+D39</f>
        <v>7314492</v>
      </c>
      <c r="E37" s="115">
        <f t="shared" si="4"/>
        <v>6769747</v>
      </c>
      <c r="F37" s="115">
        <f t="shared" si="4"/>
        <v>7131686</v>
      </c>
      <c r="G37" s="115">
        <f t="shared" si="4"/>
        <v>7490925</v>
      </c>
    </row>
    <row r="38" spans="1:7" ht="17.25" thickBot="1">
      <c r="A38" s="61" t="s">
        <v>101</v>
      </c>
      <c r="B38" s="62" t="s">
        <v>103</v>
      </c>
      <c r="C38" s="64">
        <f>5021801+1400</f>
        <v>5023201</v>
      </c>
      <c r="D38" s="27">
        <f>1300+6468762</f>
        <v>6470062</v>
      </c>
      <c r="E38" s="64">
        <f>6768200+2700-3568</f>
        <v>6767332</v>
      </c>
      <c r="F38" s="27">
        <f>7130056+2844-3757</f>
        <v>7129143</v>
      </c>
      <c r="G38" s="27">
        <f>7489215+2985-3945</f>
        <v>7488255</v>
      </c>
    </row>
    <row r="39" spans="1:7" ht="17.25" thickBot="1">
      <c r="A39" s="61" t="s">
        <v>101</v>
      </c>
      <c r="B39" s="62" t="s">
        <v>102</v>
      </c>
      <c r="C39" s="64">
        <f>707620+20988</f>
        <v>728608</v>
      </c>
      <c r="D39" s="27">
        <f>841990+2440</f>
        <v>844430</v>
      </c>
      <c r="E39" s="27">
        <v>2415</v>
      </c>
      <c r="F39" s="27">
        <v>2543</v>
      </c>
      <c r="G39" s="27">
        <v>2670</v>
      </c>
    </row>
    <row r="40" spans="1:7" ht="17.25" thickBot="1">
      <c r="A40" s="116" t="s">
        <v>175</v>
      </c>
      <c r="B40" s="114" t="s">
        <v>176</v>
      </c>
      <c r="C40" s="115">
        <f>C41+C42</f>
        <v>1152802</v>
      </c>
      <c r="D40" s="115">
        <f t="shared" ref="D40:G40" si="5">D41+D42</f>
        <v>902384</v>
      </c>
      <c r="E40" s="115">
        <f t="shared" si="5"/>
        <v>301942</v>
      </c>
      <c r="F40" s="115">
        <f t="shared" si="5"/>
        <v>317945</v>
      </c>
      <c r="G40" s="115">
        <f t="shared" si="5"/>
        <v>333843</v>
      </c>
    </row>
    <row r="41" spans="1:7" ht="17.25" thickBot="1">
      <c r="A41" s="61" t="s">
        <v>101</v>
      </c>
      <c r="B41" s="62" t="s">
        <v>103</v>
      </c>
      <c r="C41" s="64">
        <f>17833+178075</f>
        <v>195908</v>
      </c>
      <c r="D41" s="27">
        <f>16930+264074</f>
        <v>281004</v>
      </c>
      <c r="E41" s="64">
        <f>17927+280447+3568</f>
        <v>301942</v>
      </c>
      <c r="F41" s="27">
        <f>18877+295311+3757</f>
        <v>317945</v>
      </c>
      <c r="G41" s="27">
        <f>19821+310077+3945</f>
        <v>333843</v>
      </c>
    </row>
    <row r="42" spans="1:7" ht="17.25" thickBot="1">
      <c r="A42" s="61" t="s">
        <v>101</v>
      </c>
      <c r="B42" s="62" t="s">
        <v>102</v>
      </c>
      <c r="C42" s="64">
        <f>84650+192965+382731+191229+105319</f>
        <v>956894</v>
      </c>
      <c r="D42" s="27">
        <f>621380</f>
        <v>621380</v>
      </c>
      <c r="E42" s="64">
        <v>0</v>
      </c>
      <c r="F42" s="27">
        <v>0</v>
      </c>
      <c r="G42" s="27">
        <v>0</v>
      </c>
    </row>
    <row r="43" spans="1:7" ht="20.25" thickBot="1">
      <c r="A43" s="113" t="s">
        <v>177</v>
      </c>
      <c r="B43" s="114" t="s">
        <v>178</v>
      </c>
      <c r="C43" s="115">
        <f>C44+C45</f>
        <v>0</v>
      </c>
      <c r="D43" s="115">
        <f t="shared" ref="D43:G43" si="6">D44+D45</f>
        <v>1000</v>
      </c>
      <c r="E43" s="115">
        <f t="shared" si="6"/>
        <v>3000</v>
      </c>
      <c r="F43" s="115">
        <f t="shared" si="6"/>
        <v>3000</v>
      </c>
      <c r="G43" s="115">
        <f t="shared" si="6"/>
        <v>3000</v>
      </c>
    </row>
    <row r="44" spans="1:7" ht="17.25" thickBot="1">
      <c r="A44" s="61" t="s">
        <v>101</v>
      </c>
      <c r="B44" s="62" t="s">
        <v>103</v>
      </c>
      <c r="C44" s="64">
        <v>0</v>
      </c>
      <c r="D44" s="27">
        <v>1000</v>
      </c>
      <c r="E44" s="64">
        <v>3000</v>
      </c>
      <c r="F44" s="27">
        <v>3000</v>
      </c>
      <c r="G44" s="27">
        <v>3000</v>
      </c>
    </row>
    <row r="45" spans="1:7" ht="17.25" thickBot="1">
      <c r="A45" s="61" t="s">
        <v>101</v>
      </c>
      <c r="B45" s="62" t="s">
        <v>102</v>
      </c>
      <c r="C45" s="64">
        <v>0</v>
      </c>
      <c r="D45" s="27">
        <v>0</v>
      </c>
      <c r="E45" s="64">
        <v>0</v>
      </c>
      <c r="F45" s="27">
        <v>0</v>
      </c>
      <c r="G45" s="27">
        <v>0</v>
      </c>
    </row>
    <row r="46" spans="1:7" ht="17.25" hidden="1" thickBot="1">
      <c r="A46" s="65" t="s">
        <v>104</v>
      </c>
      <c r="B46" s="62" t="s">
        <v>105</v>
      </c>
      <c r="C46" s="63"/>
      <c r="D46" s="52"/>
      <c r="E46" s="63"/>
      <c r="F46" s="52"/>
      <c r="G46" s="52"/>
    </row>
    <row r="47" spans="1:7" ht="17.25" hidden="1" thickBot="1">
      <c r="A47" s="61" t="s">
        <v>101</v>
      </c>
      <c r="B47" s="62" t="s">
        <v>106</v>
      </c>
      <c r="C47" s="63"/>
      <c r="D47" s="52"/>
      <c r="E47" s="63"/>
      <c r="F47" s="52"/>
      <c r="G47" s="52"/>
    </row>
    <row r="48" spans="1:7" ht="17.25" hidden="1" thickBot="1">
      <c r="A48" s="65" t="s">
        <v>107</v>
      </c>
      <c r="B48" s="62" t="s">
        <v>108</v>
      </c>
      <c r="C48" s="63"/>
      <c r="D48" s="52"/>
      <c r="E48" s="63"/>
      <c r="F48" s="52"/>
      <c r="G48" s="52"/>
    </row>
    <row r="49" spans="1:7" ht="17.25" hidden="1" thickBot="1">
      <c r="A49" s="61" t="s">
        <v>101</v>
      </c>
      <c r="B49" s="62" t="s">
        <v>102</v>
      </c>
      <c r="C49" s="63"/>
      <c r="D49" s="52"/>
      <c r="E49" s="63"/>
      <c r="F49" s="52"/>
      <c r="G49" s="52"/>
    </row>
    <row r="50" spans="1:7" ht="17.25" thickBot="1">
      <c r="A50" s="117" t="s">
        <v>179</v>
      </c>
      <c r="B50" s="114" t="s">
        <v>180</v>
      </c>
      <c r="C50" s="115">
        <f>C51+C52</f>
        <v>63670011</v>
      </c>
      <c r="D50" s="115">
        <f t="shared" ref="D50:G50" si="7">D51+D52</f>
        <v>67986830</v>
      </c>
      <c r="E50" s="115">
        <f t="shared" si="7"/>
        <v>71008673</v>
      </c>
      <c r="F50" s="115">
        <f t="shared" si="7"/>
        <v>73566949</v>
      </c>
      <c r="G50" s="115">
        <f t="shared" si="7"/>
        <v>75825312</v>
      </c>
    </row>
    <row r="51" spans="1:7" ht="17.25" thickBot="1">
      <c r="A51" s="61" t="s">
        <v>101</v>
      </c>
      <c r="B51" s="62" t="s">
        <v>103</v>
      </c>
      <c r="C51" s="64">
        <f t="shared" ref="C51:D51" si="8">C18+C21+C24+C27+C30+C33+C38+C41+C44</f>
        <v>59496378</v>
      </c>
      <c r="D51" s="64">
        <f t="shared" si="8"/>
        <v>65759862</v>
      </c>
      <c r="E51" s="64">
        <f>E18+E21+E24+E27+E30+E33+E38+E41+E44</f>
        <v>69968600</v>
      </c>
      <c r="F51" s="64">
        <f t="shared" ref="F51:G51" si="9">F18+F21+F24+F27+F30+F33+F38+F41+F44</f>
        <v>72429400</v>
      </c>
      <c r="G51" s="64">
        <f t="shared" si="9"/>
        <v>74610900</v>
      </c>
    </row>
    <row r="52" spans="1:7" ht="17.25" thickBot="1">
      <c r="A52" s="61" t="s">
        <v>101</v>
      </c>
      <c r="B52" s="62" t="s">
        <v>102</v>
      </c>
      <c r="C52" s="64">
        <f>C19+C22+C25+C28+C31+C36+C39+C42+C45+C49</f>
        <v>4173633</v>
      </c>
      <c r="D52" s="64">
        <f t="shared" ref="D52:G52" si="10">D19+D22+D25+D28+D31+D36+D39+D42+D45+D49</f>
        <v>2226968</v>
      </c>
      <c r="E52" s="64">
        <f t="shared" si="10"/>
        <v>1040073</v>
      </c>
      <c r="F52" s="64">
        <f t="shared" si="10"/>
        <v>1137549</v>
      </c>
      <c r="G52" s="64">
        <f t="shared" si="10"/>
        <v>1214412</v>
      </c>
    </row>
    <row r="53" spans="1:7">
      <c r="A53" s="9"/>
      <c r="B53" s="9"/>
      <c r="C53" s="9"/>
      <c r="D53" s="9"/>
      <c r="E53" s="9"/>
      <c r="F53" s="9"/>
      <c r="G53" s="9"/>
    </row>
    <row r="54" spans="1:7" ht="19.5">
      <c r="A54" s="66" t="s">
        <v>109</v>
      </c>
      <c r="B54" s="9"/>
      <c r="C54" s="9"/>
      <c r="D54" s="9"/>
      <c r="E54" s="9"/>
      <c r="F54" s="9"/>
      <c r="G54" s="9"/>
    </row>
    <row r="55" spans="1:7">
      <c r="A55" s="9"/>
      <c r="B55" s="9"/>
      <c r="C55" s="9"/>
      <c r="D55" s="9"/>
      <c r="E55" s="9"/>
      <c r="F55" s="9"/>
      <c r="G55" s="9"/>
    </row>
    <row r="56" spans="1:7">
      <c r="A56" s="9"/>
      <c r="B56" s="9"/>
      <c r="C56" s="9"/>
      <c r="D56" s="9"/>
      <c r="E56" s="9"/>
      <c r="F56" s="9"/>
      <c r="G56" s="9"/>
    </row>
    <row r="57" spans="1:7">
      <c r="A57" s="9"/>
      <c r="B57" s="9"/>
      <c r="C57" s="9"/>
      <c r="D57" s="9"/>
      <c r="E57" s="9"/>
      <c r="F57" s="9"/>
      <c r="G57" s="9"/>
    </row>
    <row r="58" spans="1:7">
      <c r="A58" s="9"/>
      <c r="B58" s="9"/>
      <c r="C58" s="9"/>
      <c r="D58" s="9"/>
      <c r="E58" s="9"/>
      <c r="F58" s="9"/>
      <c r="G58" s="9"/>
    </row>
    <row r="59" spans="1:7">
      <c r="A59" s="9"/>
      <c r="B59" s="9"/>
      <c r="C59" s="9"/>
      <c r="D59" s="9"/>
      <c r="E59" s="9"/>
      <c r="F59" s="9"/>
      <c r="G59" s="9"/>
    </row>
    <row r="60" spans="1:7">
      <c r="A60" s="9"/>
      <c r="B60" s="9"/>
      <c r="C60" s="9"/>
      <c r="D60" s="9"/>
      <c r="E60" s="9"/>
      <c r="F60" s="9"/>
      <c r="G60" s="9"/>
    </row>
    <row r="61" spans="1:7">
      <c r="A61" s="9"/>
      <c r="B61" s="9"/>
      <c r="C61" s="9"/>
      <c r="D61" s="9"/>
      <c r="E61" s="9"/>
      <c r="F61" s="9"/>
      <c r="G61" s="9"/>
    </row>
    <row r="62" spans="1:7">
      <c r="A62" s="9"/>
      <c r="B62" s="9"/>
      <c r="C62" s="9"/>
      <c r="D62" s="9"/>
      <c r="E62" s="9"/>
      <c r="F62" s="9"/>
      <c r="G62" s="9"/>
    </row>
    <row r="63" spans="1:7">
      <c r="A63" s="9"/>
      <c r="B63" s="9"/>
      <c r="C63" s="9"/>
      <c r="D63" s="9"/>
      <c r="E63" s="9"/>
      <c r="F63" s="9"/>
      <c r="G63" s="9"/>
    </row>
    <row r="64" spans="1:7">
      <c r="A64" s="9"/>
      <c r="B64" s="9"/>
      <c r="C64" s="9"/>
      <c r="D64" s="9"/>
      <c r="E64" s="9"/>
      <c r="F64" s="9"/>
      <c r="G64" s="9"/>
    </row>
    <row r="65" spans="1:7">
      <c r="A65" s="9"/>
      <c r="B65" s="9"/>
      <c r="C65" s="9"/>
      <c r="D65" s="9"/>
      <c r="E65" s="9"/>
      <c r="F65" s="9"/>
      <c r="G65" s="9"/>
    </row>
    <row r="66" spans="1:7">
      <c r="A66" s="9"/>
      <c r="B66" s="9"/>
      <c r="C66" s="9"/>
      <c r="D66" s="9"/>
      <c r="E66" s="9"/>
      <c r="F66" s="9"/>
      <c r="G66" s="9"/>
    </row>
    <row r="67" spans="1:7">
      <c r="A67" s="9"/>
      <c r="B67" s="9"/>
      <c r="C67" s="9"/>
      <c r="D67" s="9"/>
      <c r="E67" s="9"/>
      <c r="F67" s="9"/>
      <c r="G67" s="9"/>
    </row>
    <row r="68" spans="1:7">
      <c r="A68" s="9"/>
      <c r="B68" s="9"/>
      <c r="C68" s="9"/>
      <c r="D68" s="9"/>
      <c r="E68" s="9"/>
      <c r="F68" s="9"/>
      <c r="G68" s="9"/>
    </row>
    <row r="69" spans="1:7">
      <c r="A69" s="9"/>
      <c r="B69" s="9"/>
      <c r="C69" s="9"/>
      <c r="D69" s="9"/>
      <c r="E69" s="9"/>
      <c r="F69" s="9"/>
      <c r="G69" s="9"/>
    </row>
    <row r="70" spans="1:7">
      <c r="A70" s="9"/>
      <c r="B70" s="9"/>
      <c r="C70" s="9"/>
      <c r="D70" s="9"/>
      <c r="E70" s="9"/>
      <c r="F70" s="9"/>
      <c r="G70" s="9"/>
    </row>
    <row r="71" spans="1:7">
      <c r="A71" s="9"/>
      <c r="B71" s="9"/>
      <c r="C71" s="9"/>
      <c r="D71" s="9"/>
      <c r="E71" s="9"/>
      <c r="F71" s="9"/>
      <c r="G71" s="9"/>
    </row>
    <row r="72" spans="1:7">
      <c r="A72" s="9"/>
      <c r="B72" s="9"/>
      <c r="C72" s="9"/>
      <c r="D72" s="9"/>
      <c r="E72" s="9"/>
      <c r="F72" s="9"/>
      <c r="G72" s="9"/>
    </row>
    <row r="73" spans="1:7">
      <c r="A73" s="9"/>
      <c r="B73" s="9"/>
      <c r="C73" s="9"/>
      <c r="D73" s="9"/>
      <c r="E73" s="9"/>
      <c r="F73" s="9"/>
      <c r="G73" s="9"/>
    </row>
    <row r="74" spans="1:7">
      <c r="A74" s="9"/>
      <c r="B74" s="9"/>
      <c r="C74" s="9"/>
      <c r="D74" s="9"/>
      <c r="E74" s="9"/>
      <c r="F74" s="9"/>
      <c r="G74" s="9"/>
    </row>
    <row r="75" spans="1:7">
      <c r="A75" s="9"/>
      <c r="B75" s="9"/>
      <c r="C75" s="9"/>
      <c r="D75" s="9"/>
      <c r="E75" s="9"/>
      <c r="F75" s="9"/>
      <c r="G75" s="9"/>
    </row>
    <row r="76" spans="1:7">
      <c r="A76" s="9"/>
      <c r="B76" s="9"/>
      <c r="C76" s="9"/>
      <c r="D76" s="9"/>
      <c r="E76" s="9"/>
      <c r="F76" s="9"/>
      <c r="G76" s="9"/>
    </row>
    <row r="77" spans="1:7">
      <c r="A77" s="9"/>
      <c r="B77" s="9"/>
      <c r="C77" s="9"/>
      <c r="D77" s="9"/>
      <c r="E77" s="9"/>
      <c r="F77" s="9"/>
      <c r="G77" s="9"/>
    </row>
    <row r="78" spans="1:7">
      <c r="A78" s="9"/>
      <c r="B78" s="9"/>
      <c r="C78" s="9"/>
      <c r="D78" s="9"/>
      <c r="E78" s="9"/>
      <c r="F78" s="9"/>
      <c r="G78" s="9"/>
    </row>
    <row r="79" spans="1:7">
      <c r="A79" s="9"/>
      <c r="B79" s="9"/>
      <c r="C79" s="9"/>
      <c r="D79" s="9"/>
      <c r="E79" s="9"/>
      <c r="F79" s="9"/>
      <c r="G79" s="9"/>
    </row>
    <row r="80" spans="1:7">
      <c r="A80" s="9"/>
      <c r="B80" s="9"/>
      <c r="C80" s="9"/>
      <c r="D80" s="9"/>
      <c r="E80" s="9"/>
      <c r="F80" s="9"/>
      <c r="G80" s="9"/>
    </row>
    <row r="81" spans="1:7">
      <c r="A81" s="9"/>
      <c r="B81" s="9"/>
      <c r="C81" s="9"/>
      <c r="D81" s="9"/>
      <c r="E81" s="9"/>
      <c r="F81" s="9"/>
      <c r="G81" s="9"/>
    </row>
    <row r="82" spans="1:7">
      <c r="A82" s="9"/>
      <c r="B82" s="9"/>
      <c r="C82" s="9"/>
      <c r="D82" s="9"/>
      <c r="E82" s="9"/>
      <c r="F82" s="9"/>
      <c r="G82" s="9"/>
    </row>
    <row r="83" spans="1:7">
      <c r="A83" s="9"/>
      <c r="B83" s="9"/>
      <c r="C83" s="9"/>
      <c r="D83" s="9"/>
      <c r="E83" s="9"/>
      <c r="F83" s="9"/>
      <c r="G83" s="9"/>
    </row>
    <row r="84" spans="1:7">
      <c r="A84" s="9"/>
      <c r="B84" s="9"/>
      <c r="C84" s="9"/>
      <c r="D84" s="9"/>
      <c r="E84" s="9"/>
      <c r="F84" s="9"/>
      <c r="G84" s="9"/>
    </row>
    <row r="85" spans="1:7">
      <c r="A85" s="9"/>
      <c r="B85" s="9"/>
      <c r="C85" s="9"/>
      <c r="D85" s="9"/>
      <c r="E85" s="9"/>
      <c r="F85" s="9"/>
      <c r="G85" s="9"/>
    </row>
    <row r="86" spans="1:7">
      <c r="A86" s="9"/>
      <c r="B86" s="9"/>
      <c r="C86" s="9"/>
      <c r="D86" s="9"/>
      <c r="E86" s="9"/>
      <c r="F86" s="9"/>
      <c r="G86" s="9"/>
    </row>
    <row r="87" spans="1:7">
      <c r="A87" s="9"/>
      <c r="B87" s="9"/>
      <c r="C87" s="9"/>
      <c r="D87" s="9"/>
      <c r="E87" s="9"/>
      <c r="F87" s="9"/>
      <c r="G87" s="9"/>
    </row>
    <row r="88" spans="1:7">
      <c r="A88" s="9"/>
      <c r="B88" s="9"/>
      <c r="C88" s="9"/>
      <c r="D88" s="9"/>
      <c r="E88" s="9"/>
      <c r="F88" s="9"/>
      <c r="G88" s="9"/>
    </row>
    <row r="89" spans="1:7">
      <c r="A89" s="9"/>
      <c r="B89" s="9"/>
      <c r="C89" s="9"/>
      <c r="D89" s="9"/>
      <c r="E89" s="9"/>
      <c r="F89" s="9"/>
      <c r="G89" s="9"/>
    </row>
    <row r="90" spans="1:7">
      <c r="A90" s="9"/>
      <c r="B90" s="9"/>
      <c r="C90" s="9"/>
      <c r="D90" s="9"/>
      <c r="E90" s="9"/>
      <c r="F90" s="9"/>
      <c r="G90" s="9"/>
    </row>
    <row r="91" spans="1:7">
      <c r="A91" s="9"/>
      <c r="B91" s="9"/>
      <c r="C91" s="9"/>
      <c r="D91" s="9"/>
      <c r="E91" s="9"/>
      <c r="F91" s="9"/>
      <c r="G91" s="9"/>
    </row>
    <row r="92" spans="1:7">
      <c r="A92" s="9"/>
      <c r="B92" s="9"/>
      <c r="C92" s="9"/>
      <c r="D92" s="9"/>
      <c r="E92" s="9"/>
      <c r="F92" s="9"/>
      <c r="G92" s="9"/>
    </row>
    <row r="93" spans="1:7">
      <c r="A93" s="9"/>
      <c r="B93" s="9"/>
      <c r="C93" s="9"/>
      <c r="D93" s="9"/>
      <c r="E93" s="9"/>
      <c r="F93" s="9"/>
      <c r="G93" s="9"/>
    </row>
    <row r="94" spans="1:7">
      <c r="A94" s="9"/>
      <c r="B94" s="9"/>
      <c r="C94" s="9"/>
      <c r="D94" s="9"/>
      <c r="E94" s="9"/>
      <c r="F94" s="9"/>
      <c r="G94" s="9"/>
    </row>
    <row r="95" spans="1:7">
      <c r="A95" s="9"/>
      <c r="B95" s="9"/>
      <c r="C95" s="9"/>
      <c r="D95" s="9"/>
      <c r="E95" s="9"/>
      <c r="F95" s="9"/>
      <c r="G95" s="9"/>
    </row>
    <row r="96" spans="1:7">
      <c r="A96" s="9"/>
      <c r="B96" s="9"/>
      <c r="C96" s="9"/>
      <c r="D96" s="9"/>
      <c r="E96" s="9"/>
      <c r="F96" s="9"/>
      <c r="G96" s="9"/>
    </row>
    <row r="97" spans="1:7">
      <c r="A97" s="9"/>
      <c r="B97" s="9"/>
      <c r="C97" s="9"/>
      <c r="D97" s="9"/>
      <c r="E97" s="9"/>
      <c r="F97" s="9"/>
      <c r="G97" s="9"/>
    </row>
    <row r="98" spans="1:7">
      <c r="A98" s="9"/>
      <c r="B98" s="9"/>
      <c r="C98" s="9"/>
      <c r="D98" s="9"/>
      <c r="E98" s="9"/>
      <c r="F98" s="9"/>
      <c r="G98" s="9"/>
    </row>
    <row r="99" spans="1:7">
      <c r="A99" s="9"/>
      <c r="B99" s="9"/>
      <c r="C99" s="9"/>
      <c r="D99" s="9"/>
      <c r="E99" s="9"/>
      <c r="F99" s="9"/>
      <c r="G99" s="9"/>
    </row>
    <row r="100" spans="1:7">
      <c r="A100" s="9"/>
      <c r="B100" s="9"/>
      <c r="C100" s="9"/>
      <c r="D100" s="9"/>
      <c r="E100" s="9"/>
      <c r="F100" s="9"/>
      <c r="G100" s="9"/>
    </row>
    <row r="101" spans="1:7">
      <c r="A101" s="9"/>
      <c r="B101" s="9"/>
      <c r="C101" s="9"/>
      <c r="D101" s="9"/>
      <c r="E101" s="9"/>
      <c r="F101" s="9"/>
      <c r="G101" s="9"/>
    </row>
    <row r="102" spans="1:7">
      <c r="A102" s="9"/>
      <c r="B102" s="9"/>
      <c r="C102" s="9"/>
      <c r="D102" s="9"/>
      <c r="E102" s="9"/>
      <c r="F102" s="9"/>
      <c r="G102" s="9"/>
    </row>
    <row r="103" spans="1:7">
      <c r="A103" s="9"/>
      <c r="B103" s="9"/>
      <c r="C103" s="9"/>
      <c r="D103" s="9"/>
      <c r="E103" s="9"/>
      <c r="F103" s="9"/>
      <c r="G103" s="9"/>
    </row>
    <row r="104" spans="1:7">
      <c r="A104" s="9"/>
      <c r="B104" s="9"/>
      <c r="C104" s="9"/>
      <c r="D104" s="9"/>
      <c r="E104" s="9"/>
      <c r="F104" s="9"/>
      <c r="G104" s="9"/>
    </row>
    <row r="105" spans="1:7">
      <c r="A105" s="9"/>
      <c r="B105" s="9"/>
      <c r="C105" s="9"/>
      <c r="D105" s="9"/>
      <c r="E105" s="9"/>
      <c r="F105" s="9"/>
      <c r="G105" s="9"/>
    </row>
    <row r="106" spans="1:7">
      <c r="A106" s="9"/>
      <c r="B106" s="9"/>
      <c r="C106" s="9"/>
      <c r="D106" s="9"/>
      <c r="E106" s="9"/>
      <c r="F106" s="9"/>
      <c r="G106" s="9"/>
    </row>
    <row r="107" spans="1:7">
      <c r="A107" s="9"/>
      <c r="B107" s="9"/>
      <c r="C107" s="9"/>
      <c r="D107" s="9"/>
      <c r="E107" s="9"/>
      <c r="F107" s="9"/>
      <c r="G107" s="9"/>
    </row>
    <row r="108" spans="1:7">
      <c r="A108" s="9"/>
      <c r="B108" s="9"/>
      <c r="C108" s="9"/>
      <c r="D108" s="9"/>
      <c r="E108" s="9"/>
      <c r="F108" s="9"/>
      <c r="G108" s="9"/>
    </row>
    <row r="109" spans="1:7">
      <c r="A109" s="9"/>
      <c r="B109" s="9"/>
      <c r="C109" s="9"/>
      <c r="D109" s="9"/>
      <c r="E109" s="9"/>
      <c r="F109" s="9"/>
      <c r="G109" s="9"/>
    </row>
    <row r="110" spans="1:7">
      <c r="A110" s="9"/>
      <c r="B110" s="9"/>
      <c r="C110" s="9"/>
      <c r="D110" s="9"/>
      <c r="E110" s="9"/>
      <c r="F110" s="9"/>
      <c r="G110" s="9"/>
    </row>
    <row r="111" spans="1:7">
      <c r="A111" s="9"/>
      <c r="B111" s="9"/>
      <c r="C111" s="9"/>
      <c r="D111" s="9"/>
      <c r="E111" s="9"/>
      <c r="F111" s="9"/>
      <c r="G111" s="9"/>
    </row>
    <row r="112" spans="1:7">
      <c r="A112" s="9"/>
      <c r="B112" s="9"/>
      <c r="C112" s="9"/>
      <c r="D112" s="9"/>
      <c r="E112" s="9"/>
      <c r="F112" s="9"/>
      <c r="G112" s="9"/>
    </row>
    <row r="113" spans="1:7">
      <c r="A113" s="9"/>
      <c r="B113" s="9"/>
      <c r="C113" s="9"/>
      <c r="D113" s="9"/>
      <c r="E113" s="9"/>
      <c r="F113" s="9"/>
      <c r="G113" s="9"/>
    </row>
    <row r="114" spans="1:7">
      <c r="A114" s="9"/>
      <c r="B114" s="9"/>
      <c r="C114" s="9"/>
      <c r="D114" s="9"/>
      <c r="E114" s="9"/>
      <c r="F114" s="9"/>
      <c r="G114" s="9"/>
    </row>
    <row r="115" spans="1:7">
      <c r="A115" s="9"/>
      <c r="B115" s="9"/>
      <c r="C115" s="9"/>
      <c r="D115" s="9"/>
      <c r="E115" s="9"/>
      <c r="F115" s="9"/>
      <c r="G115" s="9"/>
    </row>
    <row r="116" spans="1:7">
      <c r="A116" s="9"/>
      <c r="B116" s="9"/>
      <c r="C116" s="9"/>
      <c r="D116" s="9"/>
      <c r="E116" s="9"/>
      <c r="F116" s="9"/>
      <c r="G116" s="9"/>
    </row>
    <row r="117" spans="1:7">
      <c r="A117" s="9"/>
      <c r="B117" s="9"/>
      <c r="C117" s="9"/>
      <c r="D117" s="9"/>
      <c r="E117" s="9"/>
      <c r="F117" s="9"/>
      <c r="G117" s="9"/>
    </row>
    <row r="118" spans="1:7">
      <c r="A118" s="9"/>
      <c r="B118" s="9"/>
      <c r="C118" s="9"/>
      <c r="D118" s="9"/>
      <c r="E118" s="9"/>
      <c r="F118" s="9"/>
      <c r="G118" s="9"/>
    </row>
    <row r="119" spans="1:7">
      <c r="A119" s="9"/>
      <c r="B119" s="9"/>
      <c r="C119" s="9"/>
      <c r="D119" s="9"/>
      <c r="E119" s="9"/>
      <c r="F119" s="9"/>
      <c r="G119" s="9"/>
    </row>
    <row r="120" spans="1:7">
      <c r="A120" s="9"/>
      <c r="B120" s="9"/>
      <c r="C120" s="9"/>
      <c r="D120" s="9"/>
      <c r="E120" s="9"/>
      <c r="F120" s="9"/>
      <c r="G120" s="9"/>
    </row>
    <row r="121" spans="1:7">
      <c r="A121" s="9"/>
      <c r="B121" s="9"/>
      <c r="C121" s="9"/>
      <c r="D121" s="9"/>
      <c r="E121" s="9"/>
      <c r="F121" s="9"/>
      <c r="G121" s="9"/>
    </row>
    <row r="122" spans="1:7">
      <c r="A122" s="9"/>
      <c r="B122" s="9"/>
      <c r="C122" s="9"/>
      <c r="D122" s="9"/>
      <c r="E122" s="9"/>
      <c r="F122" s="9"/>
      <c r="G122" s="9"/>
    </row>
    <row r="123" spans="1:7">
      <c r="A123" s="9"/>
      <c r="B123" s="9"/>
      <c r="C123" s="9"/>
      <c r="D123" s="9"/>
      <c r="E123" s="9"/>
      <c r="F123" s="9"/>
      <c r="G123" s="9"/>
    </row>
    <row r="124" spans="1:7">
      <c r="A124" s="9"/>
      <c r="B124" s="9"/>
      <c r="C124" s="9"/>
      <c r="D124" s="9"/>
      <c r="E124" s="9"/>
      <c r="F124" s="9"/>
      <c r="G124" s="9"/>
    </row>
    <row r="125" spans="1:7">
      <c r="A125" s="9"/>
      <c r="B125" s="9"/>
      <c r="C125" s="9"/>
      <c r="D125" s="9"/>
      <c r="E125" s="9"/>
      <c r="F125" s="9"/>
      <c r="G125" s="9"/>
    </row>
    <row r="126" spans="1:7">
      <c r="A126" s="9"/>
      <c r="B126" s="9"/>
      <c r="C126" s="9"/>
      <c r="D126" s="9"/>
      <c r="E126" s="9"/>
      <c r="F126" s="9"/>
      <c r="G126" s="9"/>
    </row>
    <row r="127" spans="1:7">
      <c r="A127" s="9"/>
      <c r="B127" s="9"/>
      <c r="C127" s="9"/>
      <c r="D127" s="9"/>
      <c r="E127" s="9"/>
      <c r="F127" s="9"/>
      <c r="G127" s="9"/>
    </row>
    <row r="128" spans="1:7">
      <c r="A128" s="9"/>
      <c r="B128" s="9"/>
      <c r="C128" s="9"/>
      <c r="D128" s="9"/>
      <c r="E128" s="9"/>
      <c r="F128" s="9"/>
      <c r="G128" s="9"/>
    </row>
    <row r="129" spans="1:7">
      <c r="A129" s="9"/>
      <c r="B129" s="9"/>
      <c r="C129" s="9"/>
      <c r="D129" s="9"/>
      <c r="E129" s="9"/>
      <c r="F129" s="9"/>
      <c r="G129" s="9"/>
    </row>
    <row r="130" spans="1:7">
      <c r="A130" s="9"/>
      <c r="B130" s="9"/>
      <c r="C130" s="9"/>
      <c r="D130" s="9"/>
      <c r="E130" s="9"/>
      <c r="F130" s="9"/>
      <c r="G130" s="9"/>
    </row>
    <row r="131" spans="1:7">
      <c r="A131" s="9"/>
      <c r="B131" s="9"/>
      <c r="C131" s="9"/>
      <c r="D131" s="9"/>
      <c r="E131" s="9"/>
      <c r="F131" s="9"/>
      <c r="G131" s="9"/>
    </row>
    <row r="132" spans="1:7">
      <c r="A132" s="9"/>
      <c r="B132" s="9"/>
      <c r="C132" s="9"/>
      <c r="D132" s="9"/>
      <c r="E132" s="9"/>
      <c r="F132" s="9"/>
      <c r="G132" s="9"/>
    </row>
    <row r="133" spans="1:7">
      <c r="A133" s="9"/>
      <c r="B133" s="9"/>
      <c r="C133" s="9"/>
      <c r="D133" s="9"/>
      <c r="E133" s="9"/>
      <c r="F133" s="9"/>
      <c r="G133" s="9"/>
    </row>
    <row r="134" spans="1:7">
      <c r="A134" s="9"/>
      <c r="B134" s="9"/>
      <c r="C134" s="9"/>
      <c r="D134" s="9"/>
      <c r="E134" s="9"/>
      <c r="F134" s="9"/>
      <c r="G134" s="9"/>
    </row>
    <row r="135" spans="1:7">
      <c r="A135" s="9"/>
      <c r="B135" s="9"/>
      <c r="C135" s="9"/>
      <c r="D135" s="9"/>
      <c r="E135" s="9"/>
      <c r="F135" s="9"/>
      <c r="G135" s="9"/>
    </row>
  </sheetData>
  <mergeCells count="2">
    <mergeCell ref="A7:G7"/>
    <mergeCell ref="A8:G8"/>
  </mergeCells>
  <pageMargins left="0.7" right="0.7" top="0.75" bottom="0.75" header="0.3" footer="0.3"/>
  <pageSetup paperSize="9" scale="93" orientation="landscape" r:id="rId1"/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G28"/>
  <sheetViews>
    <sheetView topLeftCell="A19" zoomScaleNormal="100" workbookViewId="0">
      <selection activeCell="G10" sqref="G10"/>
    </sheetView>
  </sheetViews>
  <sheetFormatPr defaultRowHeight="12.75"/>
  <cols>
    <col min="1" max="1" width="16.140625" customWidth="1"/>
    <col min="2" max="2" width="48.5703125" customWidth="1"/>
    <col min="3" max="3" width="13.7109375" customWidth="1"/>
    <col min="4" max="4" width="13.5703125" customWidth="1"/>
    <col min="5" max="5" width="13.140625" customWidth="1"/>
    <col min="6" max="6" width="12.85546875" customWidth="1"/>
    <col min="7" max="7" width="15.85546875" customWidth="1"/>
  </cols>
  <sheetData>
    <row r="1" spans="1:7" ht="15.75">
      <c r="A1" s="8"/>
      <c r="B1" s="9"/>
      <c r="C1" s="9"/>
      <c r="D1" s="9"/>
      <c r="E1" s="9"/>
      <c r="F1" s="8" t="s">
        <v>110</v>
      </c>
      <c r="G1" s="9"/>
    </row>
    <row r="2" spans="1:7" ht="15.75">
      <c r="A2" s="9"/>
      <c r="B2" s="9"/>
      <c r="C2" s="9"/>
      <c r="D2" s="9"/>
      <c r="E2" s="9"/>
      <c r="F2" s="30" t="s">
        <v>42</v>
      </c>
      <c r="G2" s="9"/>
    </row>
    <row r="3" spans="1:7" ht="15.75">
      <c r="A3" s="8"/>
      <c r="B3" s="9"/>
      <c r="C3" s="9"/>
      <c r="D3" s="9"/>
      <c r="E3" s="9"/>
      <c r="F3" s="10" t="s">
        <v>62</v>
      </c>
      <c r="G3" s="9"/>
    </row>
    <row r="4" spans="1:7" ht="15.75">
      <c r="A4" s="8"/>
      <c r="B4" s="9"/>
      <c r="C4" s="9"/>
      <c r="D4" s="9"/>
      <c r="E4" s="9"/>
      <c r="F4" s="10" t="s">
        <v>43</v>
      </c>
      <c r="G4" s="9"/>
    </row>
    <row r="5" spans="1:7" ht="15.75">
      <c r="A5" s="8"/>
      <c r="B5" s="9"/>
      <c r="C5" s="9"/>
      <c r="D5" s="9"/>
      <c r="E5" s="9"/>
      <c r="F5" s="10" t="s">
        <v>64</v>
      </c>
      <c r="G5" s="9"/>
    </row>
    <row r="6" spans="1:7">
      <c r="A6" s="9"/>
      <c r="B6" s="9"/>
      <c r="C6" s="9"/>
      <c r="D6" s="9"/>
      <c r="E6" s="9"/>
      <c r="F6" s="9"/>
      <c r="G6" s="9"/>
    </row>
    <row r="7" spans="1:7" ht="28.5" customHeight="1">
      <c r="A7" s="137" t="s">
        <v>123</v>
      </c>
      <c r="B7" s="138"/>
      <c r="C7" s="138"/>
      <c r="D7" s="138"/>
      <c r="E7" s="142"/>
      <c r="F7" s="142"/>
      <c r="G7" s="9"/>
    </row>
    <row r="8" spans="1:7">
      <c r="A8" s="13" t="s">
        <v>0</v>
      </c>
      <c r="B8" s="9"/>
      <c r="C8" s="9"/>
      <c r="D8" s="9"/>
      <c r="E8" s="9"/>
      <c r="F8" s="9"/>
      <c r="G8" s="9"/>
    </row>
    <row r="9" spans="1:7">
      <c r="A9" s="14" t="s">
        <v>45</v>
      </c>
      <c r="B9" s="9"/>
      <c r="C9" s="9"/>
      <c r="D9" s="9"/>
      <c r="E9" s="9"/>
      <c r="F9" s="9"/>
      <c r="G9" s="9"/>
    </row>
    <row r="10" spans="1:7" ht="15.75" thickBot="1">
      <c r="A10" s="9"/>
      <c r="B10" s="9"/>
      <c r="C10" s="9"/>
      <c r="D10" s="9"/>
      <c r="E10" s="9"/>
      <c r="F10" s="9"/>
      <c r="G10" s="124" t="s">
        <v>111</v>
      </c>
    </row>
    <row r="11" spans="1:7" ht="59.25" customHeight="1" thickBot="1">
      <c r="A11" s="118" t="s">
        <v>181</v>
      </c>
      <c r="B11" s="119" t="s">
        <v>182</v>
      </c>
      <c r="C11" s="3" t="s">
        <v>1</v>
      </c>
      <c r="D11" s="4" t="s">
        <v>2</v>
      </c>
      <c r="E11" s="3" t="s">
        <v>3</v>
      </c>
      <c r="F11" s="3" t="s">
        <v>4</v>
      </c>
      <c r="G11" s="3" t="s">
        <v>5</v>
      </c>
    </row>
    <row r="12" spans="1:7" ht="15.75" thickBot="1">
      <c r="A12" s="18" t="s">
        <v>48</v>
      </c>
      <c r="B12" s="67" t="s">
        <v>112</v>
      </c>
      <c r="C12" s="68" t="s">
        <v>113</v>
      </c>
      <c r="D12" s="68" t="s">
        <v>114</v>
      </c>
      <c r="E12" s="68" t="s">
        <v>115</v>
      </c>
      <c r="F12" s="67" t="s">
        <v>116</v>
      </c>
      <c r="G12" s="68" t="s">
        <v>117</v>
      </c>
    </row>
    <row r="13" spans="1:7" ht="15" thickBot="1">
      <c r="A13" s="139" t="s">
        <v>183</v>
      </c>
      <c r="B13" s="140"/>
      <c r="C13" s="140"/>
      <c r="D13" s="140"/>
      <c r="E13" s="140"/>
      <c r="F13" s="140"/>
      <c r="G13" s="141"/>
    </row>
    <row r="14" spans="1:7" ht="22.5" customHeight="1" thickBot="1">
      <c r="A14" s="21">
        <v>41040400</v>
      </c>
      <c r="B14" s="7" t="s">
        <v>35</v>
      </c>
      <c r="C14" s="27">
        <v>45849732</v>
      </c>
      <c r="D14" s="27">
        <v>38533572</v>
      </c>
      <c r="E14" s="27">
        <v>35350300</v>
      </c>
      <c r="F14" s="27">
        <v>36276200</v>
      </c>
      <c r="G14" s="27">
        <v>37724700</v>
      </c>
    </row>
    <row r="15" spans="1:7" ht="21" customHeight="1" thickBot="1">
      <c r="A15" s="69" t="s">
        <v>36</v>
      </c>
      <c r="B15" s="70" t="s">
        <v>37</v>
      </c>
      <c r="C15" s="27">
        <v>45849732</v>
      </c>
      <c r="D15" s="27">
        <v>38533572</v>
      </c>
      <c r="E15" s="27">
        <v>35350300</v>
      </c>
      <c r="F15" s="27">
        <v>36276200</v>
      </c>
      <c r="G15" s="27">
        <v>37724700</v>
      </c>
    </row>
    <row r="16" spans="1:7" ht="42" customHeight="1" thickBot="1">
      <c r="A16" s="71"/>
      <c r="B16" s="48" t="s">
        <v>40</v>
      </c>
      <c r="C16" s="41">
        <v>3505445</v>
      </c>
      <c r="D16" s="41">
        <v>0</v>
      </c>
      <c r="E16" s="41">
        <v>0</v>
      </c>
      <c r="F16" s="41">
        <v>0</v>
      </c>
      <c r="G16" s="41">
        <v>0</v>
      </c>
    </row>
    <row r="17" spans="1:7" ht="21" customHeight="1" thickBot="1">
      <c r="A17" s="69" t="s">
        <v>36</v>
      </c>
      <c r="B17" s="70" t="s">
        <v>37</v>
      </c>
      <c r="C17" s="41">
        <v>3505445</v>
      </c>
      <c r="D17" s="41">
        <v>0</v>
      </c>
      <c r="E17" s="41">
        <v>0</v>
      </c>
      <c r="F17" s="41">
        <v>0</v>
      </c>
      <c r="G17" s="41">
        <v>0</v>
      </c>
    </row>
    <row r="18" spans="1:7" ht="21" customHeight="1" thickBot="1">
      <c r="A18" s="46">
        <v>41053900</v>
      </c>
      <c r="B18" s="49" t="s">
        <v>38</v>
      </c>
      <c r="C18" s="41">
        <f>C19+C20</f>
        <v>65000</v>
      </c>
      <c r="D18" s="41">
        <f>D19+D20</f>
        <v>235760</v>
      </c>
      <c r="E18" s="41">
        <v>0</v>
      </c>
      <c r="F18" s="41">
        <v>0</v>
      </c>
      <c r="G18" s="41">
        <v>0</v>
      </c>
    </row>
    <row r="19" spans="1:7" ht="45.75" customHeight="1" thickBot="1">
      <c r="A19" s="46"/>
      <c r="B19" s="48" t="s">
        <v>39</v>
      </c>
      <c r="C19" s="41">
        <v>0</v>
      </c>
      <c r="D19" s="41">
        <v>235760</v>
      </c>
      <c r="E19" s="41">
        <v>0</v>
      </c>
      <c r="F19" s="41">
        <v>0</v>
      </c>
      <c r="G19" s="41">
        <v>0</v>
      </c>
    </row>
    <row r="20" spans="1:7" ht="51.75" customHeight="1" thickBot="1">
      <c r="A20" s="46"/>
      <c r="B20" s="48" t="s">
        <v>41</v>
      </c>
      <c r="C20" s="41">
        <v>65000</v>
      </c>
      <c r="D20" s="41">
        <v>0</v>
      </c>
      <c r="E20" s="41">
        <v>0</v>
      </c>
      <c r="F20" s="41">
        <v>0</v>
      </c>
      <c r="G20" s="41">
        <v>0</v>
      </c>
    </row>
    <row r="21" spans="1:7" ht="22.5" customHeight="1" thickBot="1">
      <c r="A21" s="69" t="s">
        <v>36</v>
      </c>
      <c r="B21" s="70" t="s">
        <v>37</v>
      </c>
      <c r="C21" s="27">
        <v>65000</v>
      </c>
      <c r="D21" s="27">
        <v>235760</v>
      </c>
      <c r="E21" s="41">
        <v>0</v>
      </c>
      <c r="F21" s="41">
        <v>0</v>
      </c>
      <c r="G21" s="41">
        <v>0</v>
      </c>
    </row>
    <row r="22" spans="1:7" ht="15" hidden="1" thickBot="1">
      <c r="A22" s="139" t="s">
        <v>184</v>
      </c>
      <c r="B22" s="140"/>
      <c r="C22" s="140"/>
      <c r="D22" s="140"/>
      <c r="E22" s="140"/>
      <c r="F22" s="140"/>
      <c r="G22" s="141"/>
    </row>
    <row r="23" spans="1:7" ht="15.75" hidden="1" thickBot="1">
      <c r="A23" s="72"/>
      <c r="B23" s="70" t="s">
        <v>118</v>
      </c>
      <c r="C23" s="21"/>
      <c r="D23" s="21"/>
      <c r="E23" s="21"/>
      <c r="F23" s="21"/>
      <c r="G23" s="21"/>
    </row>
    <row r="24" spans="1:7" ht="15.75" hidden="1" thickBot="1">
      <c r="A24" s="72"/>
      <c r="B24" s="70" t="s">
        <v>119</v>
      </c>
      <c r="C24" s="21"/>
      <c r="D24" s="21"/>
      <c r="E24" s="21"/>
      <c r="F24" s="21"/>
      <c r="G24" s="21"/>
    </row>
    <row r="25" spans="1:7" ht="15.75" hidden="1" thickBot="1">
      <c r="A25" s="72"/>
      <c r="B25" s="70" t="s">
        <v>120</v>
      </c>
      <c r="C25" s="21"/>
      <c r="D25" s="21"/>
      <c r="E25" s="21"/>
      <c r="F25" s="21"/>
      <c r="G25" s="21"/>
    </row>
    <row r="26" spans="1:7" ht="15" thickBot="1">
      <c r="A26" s="91" t="s">
        <v>186</v>
      </c>
      <c r="B26" s="120" t="s">
        <v>185</v>
      </c>
      <c r="C26" s="84">
        <f>C27+C28</f>
        <v>49420177</v>
      </c>
      <c r="D26" s="84">
        <f t="shared" ref="D26:G26" si="0">D27+D28</f>
        <v>38769332</v>
      </c>
      <c r="E26" s="84">
        <f t="shared" si="0"/>
        <v>35350300</v>
      </c>
      <c r="F26" s="84">
        <f t="shared" si="0"/>
        <v>36276200</v>
      </c>
      <c r="G26" s="84">
        <f t="shared" si="0"/>
        <v>37724700</v>
      </c>
    </row>
    <row r="27" spans="1:7" ht="15.75" thickBot="1">
      <c r="A27" s="18" t="s">
        <v>55</v>
      </c>
      <c r="B27" s="70" t="s">
        <v>121</v>
      </c>
      <c r="C27" s="27">
        <f>C14+C16+C18</f>
        <v>49420177</v>
      </c>
      <c r="D27" s="27">
        <f t="shared" ref="D27:G27" si="1">D14+D16+D18</f>
        <v>38769332</v>
      </c>
      <c r="E27" s="27">
        <f t="shared" si="1"/>
        <v>35350300</v>
      </c>
      <c r="F27" s="27">
        <f t="shared" si="1"/>
        <v>36276200</v>
      </c>
      <c r="G27" s="27">
        <f t="shared" si="1"/>
        <v>37724700</v>
      </c>
    </row>
    <row r="28" spans="1:7" ht="15.75" thickBot="1">
      <c r="A28" s="18" t="s">
        <v>55</v>
      </c>
      <c r="B28" s="70" t="s">
        <v>122</v>
      </c>
      <c r="C28" s="27"/>
      <c r="D28" s="27"/>
      <c r="E28" s="27"/>
      <c r="F28" s="27"/>
      <c r="G28" s="27"/>
    </row>
  </sheetData>
  <mergeCells count="3">
    <mergeCell ref="A13:G13"/>
    <mergeCell ref="A22:G22"/>
    <mergeCell ref="A7:F7"/>
  </mergeCells>
  <pageMargins left="0.70866141732283472" right="0.39370078740157483" top="0.27559055118110237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Додаток 1</vt:lpstr>
      <vt:lpstr>Додаток 2</vt:lpstr>
      <vt:lpstr>Додаток 6</vt:lpstr>
      <vt:lpstr>Додаток 7</vt:lpstr>
      <vt:lpstr>Додаток 11</vt:lpstr>
      <vt:lpstr>'Додаток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2021-08-17T06:12:24Z</cp:lastPrinted>
  <dcterms:created xsi:type="dcterms:W3CDTF">2021-07-29T12:08:58Z</dcterms:created>
  <dcterms:modified xsi:type="dcterms:W3CDTF">2021-08-17T06:13:01Z</dcterms:modified>
</cp:coreProperties>
</file>